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ЭтаКнига" defaultThemeVersion="124226"/>
  <bookViews>
    <workbookView xWindow="120" yWindow="4140" windowWidth="9720" windowHeight="3300" tabRatio="782"/>
  </bookViews>
  <sheets>
    <sheet name="16" sheetId="58" r:id="rId1"/>
  </sheets>
  <externalReferences>
    <externalReference r:id="rId2"/>
  </externalReferences>
  <definedNames>
    <definedName name="_xlnm.Print_Area" localSheetId="0">'16'!$A$1:$Y$220</definedName>
  </definedNames>
  <calcPr calcId="145621"/>
</workbook>
</file>

<file path=xl/calcChain.xml><?xml version="1.0" encoding="utf-8"?>
<calcChain xmlns="http://schemas.openxmlformats.org/spreadsheetml/2006/main">
  <c r="G121" i="58" l="1"/>
  <c r="G120" i="58"/>
  <c r="L210" i="58" l="1"/>
  <c r="L205" i="58"/>
  <c r="L124" i="58"/>
  <c r="M124" i="58" s="1"/>
  <c r="L123" i="58"/>
  <c r="M123" i="58" s="1"/>
  <c r="L121" i="58"/>
  <c r="M121" i="58" s="1"/>
  <c r="L120" i="58"/>
  <c r="M120" i="58" s="1"/>
  <c r="L28" i="58"/>
  <c r="M28" i="58" s="1"/>
  <c r="L27" i="58"/>
  <c r="M27" i="58" s="1"/>
  <c r="L26" i="58"/>
  <c r="M26" i="58" s="1"/>
  <c r="L25" i="58"/>
  <c r="M25" i="58" s="1"/>
  <c r="L24" i="58"/>
  <c r="M24" i="58" s="1"/>
  <c r="L23" i="58"/>
  <c r="M23" i="58" s="1"/>
  <c r="L22" i="58"/>
  <c r="M22" i="58" s="1"/>
  <c r="L10" i="58"/>
  <c r="M10" i="58" s="1"/>
  <c r="L9" i="58"/>
  <c r="M9" i="58" s="1"/>
  <c r="M8" i="58" s="1"/>
  <c r="H121" i="58"/>
  <c r="H120" i="58"/>
  <c r="G210" i="58"/>
  <c r="G205" i="58"/>
  <c r="G124" i="58"/>
  <c r="H124" i="58" s="1"/>
  <c r="G28" i="58"/>
  <c r="H28" i="58" s="1"/>
  <c r="G27" i="58"/>
  <c r="H27" i="58" s="1"/>
  <c r="G26" i="58"/>
  <c r="H26" i="58" s="1"/>
  <c r="G25" i="58"/>
  <c r="H25" i="58" s="1"/>
  <c r="G24" i="58"/>
  <c r="H24" i="58" s="1"/>
  <c r="G23" i="58"/>
  <c r="H23" i="58" s="1"/>
  <c r="G22" i="58"/>
  <c r="H22" i="58" s="1"/>
  <c r="H21" i="58" s="1"/>
  <c r="G10" i="58"/>
  <c r="H10" i="58" s="1"/>
  <c r="G9" i="58"/>
  <c r="H9" i="58" s="1"/>
  <c r="H8" i="58" s="1"/>
  <c r="C122" i="58" l="1"/>
  <c r="C89" i="58"/>
  <c r="L89" i="58" l="1"/>
  <c r="M89" i="58" s="1"/>
  <c r="G89" i="58"/>
  <c r="H89" i="58" s="1"/>
  <c r="G122" i="58"/>
  <c r="H122" i="58" s="1"/>
  <c r="L122" i="58"/>
  <c r="M122" i="58" s="1"/>
  <c r="E125" i="58" l="1"/>
  <c r="F99" i="58" l="1"/>
  <c r="I99" i="58"/>
  <c r="J99" i="58"/>
  <c r="K99" i="58" s="1"/>
  <c r="N99" i="58"/>
  <c r="O99" i="58"/>
  <c r="P99" i="58" s="1"/>
  <c r="F100" i="58"/>
  <c r="I100" i="58"/>
  <c r="J100" i="58"/>
  <c r="K100" i="58" s="1"/>
  <c r="N100" i="58"/>
  <c r="F101" i="58"/>
  <c r="I101" i="58"/>
  <c r="K101" i="58" s="1"/>
  <c r="J101" i="58"/>
  <c r="N101" i="58"/>
  <c r="O101" i="58"/>
  <c r="P101" i="58"/>
  <c r="F102" i="58"/>
  <c r="I102" i="58"/>
  <c r="J102" i="58"/>
  <c r="K102" i="58" s="1"/>
  <c r="N102" i="58"/>
  <c r="F103" i="58"/>
  <c r="I103" i="58"/>
  <c r="K103" i="58" s="1"/>
  <c r="J103" i="58"/>
  <c r="O103" i="58"/>
  <c r="F104" i="58"/>
  <c r="I104" i="58"/>
  <c r="J104" i="58"/>
  <c r="K104" i="58" s="1"/>
  <c r="N104" i="58"/>
  <c r="F105" i="58"/>
  <c r="I105" i="58"/>
  <c r="J105" i="58"/>
  <c r="K105" i="58" s="1"/>
  <c r="N105" i="58"/>
  <c r="F106" i="58"/>
  <c r="I106" i="58"/>
  <c r="J106" i="58"/>
  <c r="K106" i="58" s="1"/>
  <c r="N106" i="58"/>
  <c r="F107" i="58"/>
  <c r="I107" i="58"/>
  <c r="J107" i="58"/>
  <c r="K107" i="58" s="1"/>
  <c r="N107" i="58"/>
  <c r="F108" i="58"/>
  <c r="I108" i="58"/>
  <c r="J108" i="58"/>
  <c r="K108" i="58" s="1"/>
  <c r="N108" i="58"/>
  <c r="F109" i="58"/>
  <c r="I109" i="58"/>
  <c r="J109" i="58"/>
  <c r="K109" i="58" s="1"/>
  <c r="N109" i="58"/>
  <c r="F110" i="58"/>
  <c r="I110" i="58"/>
  <c r="J110" i="58"/>
  <c r="K110" i="58" s="1"/>
  <c r="N110" i="58"/>
  <c r="O110" i="58"/>
  <c r="O109" i="58" l="1"/>
  <c r="P109" i="58" s="1"/>
  <c r="O108" i="58"/>
  <c r="P108" i="58" s="1"/>
  <c r="O107" i="58"/>
  <c r="P107" i="58" s="1"/>
  <c r="O106" i="58"/>
  <c r="P106" i="58" s="1"/>
  <c r="O105" i="58"/>
  <c r="P105" i="58" s="1"/>
  <c r="O104" i="58"/>
  <c r="P104" i="58" s="1"/>
  <c r="N103" i="58"/>
  <c r="P103" i="58" s="1"/>
  <c r="O102" i="58"/>
  <c r="P102" i="58" s="1"/>
  <c r="O100" i="58"/>
  <c r="P100" i="58" s="1"/>
  <c r="P110" i="58"/>
  <c r="C67" i="58"/>
  <c r="P208" i="58"/>
  <c r="K208" i="58"/>
  <c r="F208" i="58"/>
  <c r="O207" i="58"/>
  <c r="O210" i="58" s="1"/>
  <c r="N207" i="58"/>
  <c r="N210" i="58" s="1"/>
  <c r="M207" i="58"/>
  <c r="M210" i="58" s="1"/>
  <c r="J207" i="58"/>
  <c r="J210" i="58" s="1"/>
  <c r="I207" i="58"/>
  <c r="I210" i="58" s="1"/>
  <c r="H207" i="58"/>
  <c r="H210" i="58" s="1"/>
  <c r="E207" i="58"/>
  <c r="E210" i="58" s="1"/>
  <c r="D207" i="58"/>
  <c r="D210" i="58" s="1"/>
  <c r="C207" i="58"/>
  <c r="C210" i="58" s="1"/>
  <c r="P204" i="58"/>
  <c r="K204" i="58"/>
  <c r="F204" i="58"/>
  <c r="O203" i="58"/>
  <c r="N203" i="58"/>
  <c r="M203" i="58"/>
  <c r="J203" i="58"/>
  <c r="I203" i="58"/>
  <c r="H203" i="58"/>
  <c r="E203" i="58"/>
  <c r="D203" i="58"/>
  <c r="C203" i="58"/>
  <c r="P202" i="58"/>
  <c r="K202" i="58"/>
  <c r="F202" i="58"/>
  <c r="P201" i="58"/>
  <c r="K201" i="58"/>
  <c r="F201" i="58"/>
  <c r="P200" i="58"/>
  <c r="K200" i="58"/>
  <c r="F200" i="58"/>
  <c r="O199" i="58"/>
  <c r="N199" i="58"/>
  <c r="M199" i="58"/>
  <c r="P199" i="58" s="1"/>
  <c r="J199" i="58"/>
  <c r="I199" i="58"/>
  <c r="H199" i="58"/>
  <c r="E199" i="58"/>
  <c r="D199" i="58"/>
  <c r="C199" i="58"/>
  <c r="F199" i="58" s="1"/>
  <c r="P198" i="58"/>
  <c r="K198" i="58"/>
  <c r="F198" i="58"/>
  <c r="P197" i="58"/>
  <c r="K197" i="58"/>
  <c r="F197" i="58"/>
  <c r="P196" i="58"/>
  <c r="K196" i="58"/>
  <c r="F196" i="58"/>
  <c r="O195" i="58"/>
  <c r="N195" i="58"/>
  <c r="M195" i="58"/>
  <c r="J195" i="58"/>
  <c r="I195" i="58"/>
  <c r="H195" i="58"/>
  <c r="E195" i="58"/>
  <c r="D195" i="58"/>
  <c r="C195" i="58"/>
  <c r="P194" i="58"/>
  <c r="K194" i="58"/>
  <c r="F194" i="58"/>
  <c r="P193" i="58"/>
  <c r="K193" i="58"/>
  <c r="F193" i="58"/>
  <c r="P192" i="58"/>
  <c r="K192" i="58"/>
  <c r="F192" i="58"/>
  <c r="O191" i="58"/>
  <c r="O205" i="58" s="1"/>
  <c r="N191" i="58"/>
  <c r="N205" i="58" s="1"/>
  <c r="M191" i="58"/>
  <c r="P191" i="58" s="1"/>
  <c r="J191" i="58"/>
  <c r="J205" i="58" s="1"/>
  <c r="I191" i="58"/>
  <c r="I205" i="58" s="1"/>
  <c r="H191" i="58"/>
  <c r="E191" i="58"/>
  <c r="E205" i="58" s="1"/>
  <c r="D191" i="58"/>
  <c r="D205" i="58" s="1"/>
  <c r="C191" i="58"/>
  <c r="F191" i="58" s="1"/>
  <c r="P188" i="58"/>
  <c r="K188" i="58"/>
  <c r="F188" i="58"/>
  <c r="P187" i="58"/>
  <c r="K187" i="58"/>
  <c r="F187" i="58"/>
  <c r="P186" i="58"/>
  <c r="K186" i="58"/>
  <c r="F186" i="58"/>
  <c r="O185" i="58"/>
  <c r="O189" i="58" s="1"/>
  <c r="N185" i="58"/>
  <c r="N189" i="58" s="1"/>
  <c r="J185" i="58"/>
  <c r="J189" i="58" s="1"/>
  <c r="I185" i="58"/>
  <c r="I189" i="58" s="1"/>
  <c r="E185" i="58"/>
  <c r="E189" i="58" s="1"/>
  <c r="D185" i="58"/>
  <c r="D189" i="58" s="1"/>
  <c r="C185" i="58"/>
  <c r="P182" i="58"/>
  <c r="K182" i="58"/>
  <c r="F182" i="58"/>
  <c r="P181" i="58"/>
  <c r="K181" i="58"/>
  <c r="F181" i="58"/>
  <c r="P180" i="58"/>
  <c r="K180" i="58"/>
  <c r="F180" i="58"/>
  <c r="O179" i="58"/>
  <c r="N179" i="58"/>
  <c r="M179" i="58"/>
  <c r="P179" i="58" s="1"/>
  <c r="J179" i="58"/>
  <c r="I179" i="58"/>
  <c r="H179" i="58"/>
  <c r="E179" i="58"/>
  <c r="D179" i="58"/>
  <c r="C179" i="58"/>
  <c r="P178" i="58"/>
  <c r="K178" i="58"/>
  <c r="F178" i="58"/>
  <c r="P177" i="58"/>
  <c r="K177" i="58"/>
  <c r="F177" i="58"/>
  <c r="P176" i="58"/>
  <c r="K176" i="58"/>
  <c r="F176" i="58"/>
  <c r="O175" i="58"/>
  <c r="N175" i="58"/>
  <c r="J175" i="58"/>
  <c r="I175" i="58"/>
  <c r="E175" i="58"/>
  <c r="D175" i="58"/>
  <c r="C175" i="58"/>
  <c r="P174" i="58"/>
  <c r="K174" i="58"/>
  <c r="F174" i="58"/>
  <c r="P173" i="58"/>
  <c r="K173" i="58"/>
  <c r="F173" i="58"/>
  <c r="P172" i="58"/>
  <c r="K172" i="58"/>
  <c r="F172" i="58"/>
  <c r="O171" i="58"/>
  <c r="N171" i="58"/>
  <c r="J171" i="58"/>
  <c r="I171" i="58"/>
  <c r="E171" i="58"/>
  <c r="D171" i="58"/>
  <c r="C171" i="58"/>
  <c r="P170" i="58"/>
  <c r="K170" i="58"/>
  <c r="F170" i="58"/>
  <c r="P169" i="58"/>
  <c r="K169" i="58"/>
  <c r="F169" i="58"/>
  <c r="P168" i="58"/>
  <c r="K168" i="58"/>
  <c r="F168" i="58"/>
  <c r="O167" i="58"/>
  <c r="O183" i="58" s="1"/>
  <c r="N167" i="58"/>
  <c r="N183" i="58" s="1"/>
  <c r="J167" i="58"/>
  <c r="J183" i="58" s="1"/>
  <c r="I167" i="58"/>
  <c r="E167" i="58"/>
  <c r="E183" i="58" s="1"/>
  <c r="D167" i="58"/>
  <c r="D183" i="58" s="1"/>
  <c r="C167" i="58"/>
  <c r="P164" i="58"/>
  <c r="K164" i="58"/>
  <c r="F164" i="58"/>
  <c r="P163" i="58"/>
  <c r="K163" i="58"/>
  <c r="F163" i="58"/>
  <c r="P162" i="58"/>
  <c r="K162" i="58"/>
  <c r="F162" i="58"/>
  <c r="O161" i="58"/>
  <c r="N161" i="58"/>
  <c r="N222" i="58" s="1"/>
  <c r="J161" i="58"/>
  <c r="I161" i="58"/>
  <c r="E161" i="58"/>
  <c r="D161" i="58"/>
  <c r="D222" i="58" s="1"/>
  <c r="C161" i="58"/>
  <c r="P160" i="58"/>
  <c r="K160" i="58"/>
  <c r="F160" i="58"/>
  <c r="P159" i="58"/>
  <c r="K159" i="58"/>
  <c r="F159" i="58"/>
  <c r="P158" i="58"/>
  <c r="K158" i="58"/>
  <c r="F158" i="58"/>
  <c r="O157" i="58"/>
  <c r="N157" i="58"/>
  <c r="N221" i="58" s="1"/>
  <c r="J157" i="58"/>
  <c r="I157" i="58"/>
  <c r="E157" i="58"/>
  <c r="D157" i="58"/>
  <c r="D221" i="58" s="1"/>
  <c r="C157" i="58"/>
  <c r="P156" i="58"/>
  <c r="K156" i="58"/>
  <c r="F156" i="58"/>
  <c r="P155" i="58"/>
  <c r="K155" i="58"/>
  <c r="F155" i="58"/>
  <c r="P154" i="58"/>
  <c r="K154" i="58"/>
  <c r="F154" i="58"/>
  <c r="O153" i="58"/>
  <c r="N153" i="58"/>
  <c r="N220" i="58" s="1"/>
  <c r="J153" i="58"/>
  <c r="I153" i="58"/>
  <c r="E153" i="58"/>
  <c r="D153" i="58"/>
  <c r="D220" i="58" s="1"/>
  <c r="C153" i="58"/>
  <c r="P152" i="58"/>
  <c r="K152" i="58"/>
  <c r="F152" i="58"/>
  <c r="P151" i="58"/>
  <c r="K151" i="58"/>
  <c r="F151" i="58"/>
  <c r="P150" i="58"/>
  <c r="K150" i="58"/>
  <c r="F150" i="58"/>
  <c r="P149" i="58"/>
  <c r="K149" i="58"/>
  <c r="F149" i="58"/>
  <c r="P148" i="58"/>
  <c r="K148" i="58"/>
  <c r="F148" i="58"/>
  <c r="P147" i="58"/>
  <c r="K147" i="58"/>
  <c r="F147" i="58"/>
  <c r="P146" i="58"/>
  <c r="K146" i="58"/>
  <c r="F146" i="58"/>
  <c r="P145" i="58"/>
  <c r="K145" i="58"/>
  <c r="F145" i="58"/>
  <c r="P144" i="58"/>
  <c r="K144" i="58"/>
  <c r="F144" i="58"/>
  <c r="P143" i="58"/>
  <c r="K143" i="58"/>
  <c r="F143" i="58"/>
  <c r="P142" i="58"/>
  <c r="K142" i="58"/>
  <c r="F142" i="58"/>
  <c r="O141" i="58"/>
  <c r="O165" i="58" s="1"/>
  <c r="N141" i="58"/>
  <c r="J141" i="58"/>
  <c r="I141" i="58"/>
  <c r="E141" i="58"/>
  <c r="D141" i="58"/>
  <c r="C141" i="58"/>
  <c r="J138" i="58"/>
  <c r="O138" i="58" s="1"/>
  <c r="I138" i="58"/>
  <c r="N138" i="58" s="1"/>
  <c r="K138" i="58"/>
  <c r="F138" i="58"/>
  <c r="J137" i="58"/>
  <c r="O137" i="58" s="1"/>
  <c r="I137" i="58"/>
  <c r="N137" i="58" s="1"/>
  <c r="P137" i="58"/>
  <c r="F137" i="58"/>
  <c r="J136" i="58"/>
  <c r="O136" i="58" s="1"/>
  <c r="I136" i="58"/>
  <c r="N136" i="58" s="1"/>
  <c r="K136" i="58"/>
  <c r="F136" i="58"/>
  <c r="J135" i="58"/>
  <c r="O135" i="58" s="1"/>
  <c r="I135" i="58"/>
  <c r="N135" i="58" s="1"/>
  <c r="P135" i="58"/>
  <c r="F135" i="58"/>
  <c r="J134" i="58"/>
  <c r="O134" i="58" s="1"/>
  <c r="I134" i="58"/>
  <c r="N134" i="58" s="1"/>
  <c r="K134" i="58"/>
  <c r="F134" i="58"/>
  <c r="J133" i="58"/>
  <c r="O133" i="58" s="1"/>
  <c r="I133" i="58"/>
  <c r="N133" i="58" s="1"/>
  <c r="P133" i="58"/>
  <c r="F133" i="58"/>
  <c r="J132" i="58"/>
  <c r="O132" i="58" s="1"/>
  <c r="I132" i="58"/>
  <c r="N132" i="58" s="1"/>
  <c r="K132" i="58"/>
  <c r="F132" i="58"/>
  <c r="J131" i="58"/>
  <c r="O131" i="58" s="1"/>
  <c r="I131" i="58"/>
  <c r="N131" i="58" s="1"/>
  <c r="P131" i="58"/>
  <c r="F131" i="58"/>
  <c r="J130" i="58"/>
  <c r="O130" i="58" s="1"/>
  <c r="I130" i="58"/>
  <c r="N130" i="58" s="1"/>
  <c r="K130" i="58"/>
  <c r="F130" i="58"/>
  <c r="J129" i="58"/>
  <c r="O129" i="58" s="1"/>
  <c r="I129" i="58"/>
  <c r="N129" i="58" s="1"/>
  <c r="P129" i="58"/>
  <c r="F129" i="58"/>
  <c r="J128" i="58"/>
  <c r="O128" i="58" s="1"/>
  <c r="N128" i="58"/>
  <c r="F128" i="58"/>
  <c r="J127" i="58"/>
  <c r="O127" i="58" s="1"/>
  <c r="I127" i="58"/>
  <c r="N127" i="58" s="1"/>
  <c r="P127" i="58" s="1"/>
  <c r="F127" i="58"/>
  <c r="J126" i="58"/>
  <c r="O126" i="58" s="1"/>
  <c r="I126" i="58"/>
  <c r="K126" i="58" s="1"/>
  <c r="F126" i="58"/>
  <c r="J125" i="58"/>
  <c r="O125" i="58" s="1"/>
  <c r="D125" i="58"/>
  <c r="C125" i="58"/>
  <c r="J124" i="58"/>
  <c r="O124" i="58" s="1"/>
  <c r="I124" i="58"/>
  <c r="N124" i="58" s="1"/>
  <c r="P124" i="58" s="1"/>
  <c r="F124" i="58"/>
  <c r="J122" i="58"/>
  <c r="O122" i="58" s="1"/>
  <c r="I122" i="58"/>
  <c r="N122" i="58" s="1"/>
  <c r="P122" i="58" s="1"/>
  <c r="F122" i="58"/>
  <c r="J121" i="58"/>
  <c r="O121" i="58" s="1"/>
  <c r="I121" i="58"/>
  <c r="N121" i="58" s="1"/>
  <c r="F121" i="58"/>
  <c r="O120" i="58"/>
  <c r="J120" i="58"/>
  <c r="I120" i="58"/>
  <c r="N120" i="58" s="1"/>
  <c r="F120" i="58"/>
  <c r="J118" i="58"/>
  <c r="O118" i="58" s="1"/>
  <c r="N118" i="58"/>
  <c r="P118" i="58"/>
  <c r="F118" i="58"/>
  <c r="J117" i="58"/>
  <c r="O117" i="58" s="1"/>
  <c r="I117" i="58"/>
  <c r="N117" i="58" s="1"/>
  <c r="K117" i="58"/>
  <c r="F117" i="58"/>
  <c r="J116" i="58"/>
  <c r="O116" i="58" s="1"/>
  <c r="I116" i="58"/>
  <c r="N116" i="58" s="1"/>
  <c r="P116" i="58"/>
  <c r="F116" i="58"/>
  <c r="J115" i="58"/>
  <c r="O115" i="58" s="1"/>
  <c r="I115" i="58"/>
  <c r="N115" i="58" s="1"/>
  <c r="K115" i="58"/>
  <c r="F115" i="58"/>
  <c r="J114" i="58"/>
  <c r="O114" i="58" s="1"/>
  <c r="I114" i="58"/>
  <c r="N114" i="58" s="1"/>
  <c r="P114" i="58"/>
  <c r="F114" i="58"/>
  <c r="J113" i="58"/>
  <c r="O113" i="58" s="1"/>
  <c r="I113" i="58"/>
  <c r="N113" i="58" s="1"/>
  <c r="F113" i="58"/>
  <c r="J112" i="58"/>
  <c r="O112" i="58" s="1"/>
  <c r="I112" i="58"/>
  <c r="N112" i="58" s="1"/>
  <c r="F112" i="58"/>
  <c r="J111" i="58"/>
  <c r="O111" i="58" s="1"/>
  <c r="I111" i="58"/>
  <c r="N111" i="58" s="1"/>
  <c r="F111" i="58"/>
  <c r="J98" i="58"/>
  <c r="O98" i="58" s="1"/>
  <c r="I98" i="58"/>
  <c r="N98" i="58" s="1"/>
  <c r="F98" i="58"/>
  <c r="J97" i="58"/>
  <c r="O97" i="58" s="1"/>
  <c r="I97" i="58"/>
  <c r="F97" i="58"/>
  <c r="J96" i="58"/>
  <c r="O96" i="58" s="1"/>
  <c r="D96" i="58"/>
  <c r="C96" i="58"/>
  <c r="J95" i="58"/>
  <c r="O95" i="58" s="1"/>
  <c r="I95" i="58"/>
  <c r="N95" i="58" s="1"/>
  <c r="F95" i="58"/>
  <c r="J94" i="58"/>
  <c r="O94" i="58" s="1"/>
  <c r="I94" i="58"/>
  <c r="N94" i="58" s="1"/>
  <c r="F94" i="58"/>
  <c r="J93" i="58"/>
  <c r="O93" i="58" s="1"/>
  <c r="I93" i="58"/>
  <c r="N93" i="58" s="1"/>
  <c r="P93" i="58"/>
  <c r="F93" i="58"/>
  <c r="J92" i="58"/>
  <c r="O92" i="58" s="1"/>
  <c r="I92" i="58"/>
  <c r="N92" i="58" s="1"/>
  <c r="F92" i="58"/>
  <c r="J91" i="58"/>
  <c r="O91" i="58" s="1"/>
  <c r="I91" i="58"/>
  <c r="N91" i="58" s="1"/>
  <c r="F91" i="58"/>
  <c r="J90" i="58"/>
  <c r="O90" i="58" s="1"/>
  <c r="I90" i="58"/>
  <c r="N90" i="58" s="1"/>
  <c r="F90" i="58"/>
  <c r="E89" i="58"/>
  <c r="J89" i="58" s="1"/>
  <c r="O89" i="58" s="1"/>
  <c r="D89" i="58"/>
  <c r="I89" i="58" s="1"/>
  <c r="N89" i="58" s="1"/>
  <c r="J88" i="58"/>
  <c r="O88" i="58" s="1"/>
  <c r="I88" i="58"/>
  <c r="N88" i="58" s="1"/>
  <c r="F88" i="58"/>
  <c r="J87" i="58"/>
  <c r="O87" i="58" s="1"/>
  <c r="N87" i="58"/>
  <c r="F87" i="58"/>
  <c r="J86" i="58"/>
  <c r="O86" i="58" s="1"/>
  <c r="I86" i="58"/>
  <c r="N86" i="58" s="1"/>
  <c r="F86" i="58"/>
  <c r="J85" i="58"/>
  <c r="O85" i="58" s="1"/>
  <c r="I85" i="58"/>
  <c r="N85" i="58" s="1"/>
  <c r="F85" i="58"/>
  <c r="J84" i="58"/>
  <c r="O84" i="58" s="1"/>
  <c r="I84" i="58"/>
  <c r="N84" i="58" s="1"/>
  <c r="F84" i="58"/>
  <c r="J83" i="58"/>
  <c r="O83" i="58" s="1"/>
  <c r="I83" i="58"/>
  <c r="N83" i="58" s="1"/>
  <c r="F83" i="58"/>
  <c r="J82" i="58"/>
  <c r="O82" i="58" s="1"/>
  <c r="I82" i="58"/>
  <c r="N82" i="58" s="1"/>
  <c r="F82" i="58"/>
  <c r="J81" i="58"/>
  <c r="O81" i="58" s="1"/>
  <c r="I81" i="58"/>
  <c r="N81" i="58" s="1"/>
  <c r="F81" i="58"/>
  <c r="J80" i="58"/>
  <c r="O80" i="58" s="1"/>
  <c r="I80" i="58"/>
  <c r="N80" i="58" s="1"/>
  <c r="F80" i="58"/>
  <c r="J79" i="58"/>
  <c r="O79" i="58" s="1"/>
  <c r="I79" i="58"/>
  <c r="N79" i="58" s="1"/>
  <c r="F79" i="58"/>
  <c r="J78" i="58"/>
  <c r="O78" i="58" s="1"/>
  <c r="I78" i="58"/>
  <c r="N78" i="58" s="1"/>
  <c r="F78" i="58"/>
  <c r="J77" i="58"/>
  <c r="O77" i="58" s="1"/>
  <c r="I77" i="58"/>
  <c r="N77" i="58" s="1"/>
  <c r="F77" i="58"/>
  <c r="J76" i="58"/>
  <c r="O76" i="58" s="1"/>
  <c r="I76" i="58"/>
  <c r="N76" i="58" s="1"/>
  <c r="F76" i="58"/>
  <c r="J75" i="58"/>
  <c r="O75" i="58" s="1"/>
  <c r="N75" i="58"/>
  <c r="F75" i="58"/>
  <c r="J74" i="58"/>
  <c r="O74" i="58" s="1"/>
  <c r="N74" i="58"/>
  <c r="F74" i="58"/>
  <c r="J73" i="58"/>
  <c r="O73" i="58" s="1"/>
  <c r="I73" i="58"/>
  <c r="N73" i="58" s="1"/>
  <c r="F73" i="58"/>
  <c r="J72" i="58"/>
  <c r="O72" i="58" s="1"/>
  <c r="I72" i="58"/>
  <c r="N72" i="58" s="1"/>
  <c r="F72" i="58"/>
  <c r="J71" i="58"/>
  <c r="O71" i="58" s="1"/>
  <c r="I71" i="58"/>
  <c r="N71" i="58" s="1"/>
  <c r="F71" i="58"/>
  <c r="J70" i="58"/>
  <c r="O70" i="58" s="1"/>
  <c r="I70" i="58"/>
  <c r="N70" i="58" s="1"/>
  <c r="F70" i="58"/>
  <c r="J69" i="58"/>
  <c r="O69" i="58" s="1"/>
  <c r="I69" i="58"/>
  <c r="N69" i="58" s="1"/>
  <c r="F69" i="58"/>
  <c r="J68" i="58"/>
  <c r="O68" i="58" s="1"/>
  <c r="I68" i="58"/>
  <c r="N68" i="58" s="1"/>
  <c r="F68" i="58"/>
  <c r="J67" i="58"/>
  <c r="O67" i="58" s="1"/>
  <c r="I67" i="58"/>
  <c r="N67" i="58" s="1"/>
  <c r="J66" i="58"/>
  <c r="O66" i="58" s="1"/>
  <c r="I66" i="58"/>
  <c r="N66" i="58" s="1"/>
  <c r="F66" i="58"/>
  <c r="J65" i="58"/>
  <c r="O65" i="58" s="1"/>
  <c r="I65" i="58"/>
  <c r="N65" i="58" s="1"/>
  <c r="F65" i="58"/>
  <c r="J64" i="58"/>
  <c r="O64" i="58" s="1"/>
  <c r="I64" i="58"/>
  <c r="F64" i="58"/>
  <c r="J63" i="58"/>
  <c r="O63" i="58" s="1"/>
  <c r="I63" i="58"/>
  <c r="N63" i="58" s="1"/>
  <c r="F63" i="58"/>
  <c r="J62" i="58"/>
  <c r="O62" i="58" s="1"/>
  <c r="I62" i="58"/>
  <c r="F62" i="58"/>
  <c r="J61" i="58"/>
  <c r="O61" i="58" s="1"/>
  <c r="I61" i="58"/>
  <c r="K61" i="58" s="1"/>
  <c r="F61" i="58"/>
  <c r="J60" i="58"/>
  <c r="O60" i="58" s="1"/>
  <c r="D60" i="58"/>
  <c r="J59" i="58"/>
  <c r="O59" i="58" s="1"/>
  <c r="I59" i="58"/>
  <c r="N59" i="58" s="1"/>
  <c r="F59" i="58"/>
  <c r="J58" i="58"/>
  <c r="O58" i="58" s="1"/>
  <c r="I58" i="58"/>
  <c r="N58" i="58" s="1"/>
  <c r="F58" i="58"/>
  <c r="J57" i="58"/>
  <c r="O57" i="58" s="1"/>
  <c r="I57" i="58"/>
  <c r="N57" i="58" s="1"/>
  <c r="F57" i="58"/>
  <c r="J56" i="58"/>
  <c r="O56" i="58" s="1"/>
  <c r="I56" i="58"/>
  <c r="N56" i="58" s="1"/>
  <c r="F56" i="58"/>
  <c r="J55" i="58"/>
  <c r="O55" i="58" s="1"/>
  <c r="I55" i="58"/>
  <c r="N55" i="58" s="1"/>
  <c r="F55" i="58"/>
  <c r="J54" i="58"/>
  <c r="O54" i="58" s="1"/>
  <c r="I54" i="58"/>
  <c r="N54" i="58" s="1"/>
  <c r="F54" i="58"/>
  <c r="J53" i="58"/>
  <c r="O53" i="58" s="1"/>
  <c r="I53" i="58"/>
  <c r="N53" i="58" s="1"/>
  <c r="F53" i="58"/>
  <c r="J52" i="58"/>
  <c r="O52" i="58" s="1"/>
  <c r="I52" i="58"/>
  <c r="N52" i="58" s="1"/>
  <c r="F52" i="58"/>
  <c r="J51" i="58"/>
  <c r="O51" i="58" s="1"/>
  <c r="I51" i="58"/>
  <c r="N51" i="58" s="1"/>
  <c r="F51" i="58"/>
  <c r="J50" i="58"/>
  <c r="O50" i="58" s="1"/>
  <c r="I50" i="58"/>
  <c r="N50" i="58" s="1"/>
  <c r="F50" i="58"/>
  <c r="J49" i="58"/>
  <c r="O49" i="58" s="1"/>
  <c r="I49" i="58"/>
  <c r="N49" i="58" s="1"/>
  <c r="F49" i="58"/>
  <c r="J48" i="58"/>
  <c r="O48" i="58" s="1"/>
  <c r="I48" i="58"/>
  <c r="N48" i="58" s="1"/>
  <c r="F48" i="58"/>
  <c r="J47" i="58"/>
  <c r="O47" i="58" s="1"/>
  <c r="I47" i="58"/>
  <c r="N47" i="58" s="1"/>
  <c r="F47" i="58"/>
  <c r="J46" i="58"/>
  <c r="O46" i="58" s="1"/>
  <c r="I46" i="58"/>
  <c r="N46" i="58" s="1"/>
  <c r="F46" i="58"/>
  <c r="J45" i="58"/>
  <c r="O45" i="58" s="1"/>
  <c r="I45" i="58"/>
  <c r="N45" i="58" s="1"/>
  <c r="F45" i="58"/>
  <c r="J44" i="58"/>
  <c r="O44" i="58" s="1"/>
  <c r="I44" i="58"/>
  <c r="N44" i="58" s="1"/>
  <c r="F44" i="58"/>
  <c r="J43" i="58"/>
  <c r="O43" i="58" s="1"/>
  <c r="I43" i="58"/>
  <c r="N43" i="58" s="1"/>
  <c r="F43" i="58"/>
  <c r="J42" i="58"/>
  <c r="O42" i="58" s="1"/>
  <c r="I42" i="58"/>
  <c r="N42" i="58" s="1"/>
  <c r="F42" i="58"/>
  <c r="J41" i="58"/>
  <c r="O41" i="58" s="1"/>
  <c r="I41" i="58"/>
  <c r="N41" i="58" s="1"/>
  <c r="F41" i="58"/>
  <c r="J40" i="58"/>
  <c r="O40" i="58" s="1"/>
  <c r="I40" i="58"/>
  <c r="N40" i="58" s="1"/>
  <c r="F40" i="58"/>
  <c r="J39" i="58"/>
  <c r="O39" i="58" s="1"/>
  <c r="I39" i="58"/>
  <c r="N39" i="58" s="1"/>
  <c r="F39" i="58"/>
  <c r="J38" i="58"/>
  <c r="O38" i="58" s="1"/>
  <c r="I38" i="58"/>
  <c r="N38" i="58" s="1"/>
  <c r="F38" i="58"/>
  <c r="J37" i="58"/>
  <c r="O37" i="58" s="1"/>
  <c r="I37" i="58"/>
  <c r="N37" i="58" s="1"/>
  <c r="F37" i="58"/>
  <c r="J36" i="58"/>
  <c r="O36" i="58" s="1"/>
  <c r="I36" i="58"/>
  <c r="N36" i="58" s="1"/>
  <c r="F36" i="58"/>
  <c r="J35" i="58"/>
  <c r="O35" i="58" s="1"/>
  <c r="I35" i="58"/>
  <c r="N35" i="58" s="1"/>
  <c r="P35" i="58" s="1"/>
  <c r="F35" i="58"/>
  <c r="N34" i="58"/>
  <c r="I34" i="58"/>
  <c r="F34" i="58"/>
  <c r="N33" i="58"/>
  <c r="P33" i="58" s="1"/>
  <c r="I33" i="58"/>
  <c r="K33" i="58" s="1"/>
  <c r="F33" i="58"/>
  <c r="N32" i="58"/>
  <c r="I32" i="58"/>
  <c r="F32" i="58"/>
  <c r="N31" i="58"/>
  <c r="P31" i="58" s="1"/>
  <c r="I31" i="58"/>
  <c r="K31" i="58" s="1"/>
  <c r="F31" i="58"/>
  <c r="N30" i="58"/>
  <c r="I30" i="58"/>
  <c r="I29" i="58" s="1"/>
  <c r="F30" i="58"/>
  <c r="E29" i="58"/>
  <c r="D29" i="58"/>
  <c r="C29" i="58"/>
  <c r="J28" i="58"/>
  <c r="O28" i="58" s="1"/>
  <c r="I28" i="58"/>
  <c r="K28" i="58" s="1"/>
  <c r="F28" i="58"/>
  <c r="J27" i="58"/>
  <c r="O27" i="58" s="1"/>
  <c r="I27" i="58"/>
  <c r="N27" i="58" s="1"/>
  <c r="P27" i="58" s="1"/>
  <c r="F27" i="58"/>
  <c r="J26" i="58"/>
  <c r="O26" i="58" s="1"/>
  <c r="I26" i="58"/>
  <c r="F26" i="58"/>
  <c r="J25" i="58"/>
  <c r="O25" i="58" s="1"/>
  <c r="I25" i="58"/>
  <c r="N25" i="58" s="1"/>
  <c r="P25" i="58" s="1"/>
  <c r="F25" i="58"/>
  <c r="J24" i="58"/>
  <c r="O24" i="58" s="1"/>
  <c r="I24" i="58"/>
  <c r="K24" i="58" s="1"/>
  <c r="F24" i="58"/>
  <c r="J23" i="58"/>
  <c r="O23" i="58" s="1"/>
  <c r="I23" i="58"/>
  <c r="N23" i="58" s="1"/>
  <c r="P23" i="58" s="1"/>
  <c r="F23" i="58"/>
  <c r="J22" i="58"/>
  <c r="O22" i="58" s="1"/>
  <c r="O21" i="58" s="1"/>
  <c r="I22" i="58"/>
  <c r="K22" i="58" s="1"/>
  <c r="F22" i="58"/>
  <c r="J21" i="58"/>
  <c r="E21" i="58"/>
  <c r="D21" i="58"/>
  <c r="C21" i="58"/>
  <c r="I20" i="58"/>
  <c r="N20" i="58" s="1"/>
  <c r="E20" i="58"/>
  <c r="J20" i="58" s="1"/>
  <c r="O20" i="58" s="1"/>
  <c r="J19" i="58"/>
  <c r="O19" i="58" s="1"/>
  <c r="I19" i="58"/>
  <c r="N19" i="58" s="1"/>
  <c r="F19" i="58"/>
  <c r="J18" i="58"/>
  <c r="O18" i="58" s="1"/>
  <c r="I18" i="58"/>
  <c r="N18" i="58" s="1"/>
  <c r="F18" i="58"/>
  <c r="J17" i="58"/>
  <c r="O17" i="58" s="1"/>
  <c r="I17" i="58"/>
  <c r="N17" i="58" s="1"/>
  <c r="F17" i="58"/>
  <c r="J16" i="58"/>
  <c r="O16" i="58" s="1"/>
  <c r="I16" i="58"/>
  <c r="N16" i="58" s="1"/>
  <c r="N15" i="58" s="1"/>
  <c r="F16" i="58"/>
  <c r="J15" i="58"/>
  <c r="E15" i="58"/>
  <c r="D15" i="58"/>
  <c r="C15" i="58"/>
  <c r="J14" i="58"/>
  <c r="O14" i="58" s="1"/>
  <c r="I14" i="58"/>
  <c r="N14" i="58" s="1"/>
  <c r="F14" i="58"/>
  <c r="J13" i="58"/>
  <c r="O13" i="58" s="1"/>
  <c r="I13" i="58"/>
  <c r="N13" i="58" s="1"/>
  <c r="F13" i="58"/>
  <c r="J12" i="58"/>
  <c r="O12" i="58" s="1"/>
  <c r="O11" i="58" s="1"/>
  <c r="I12" i="58"/>
  <c r="N12" i="58" s="1"/>
  <c r="F12" i="58"/>
  <c r="E11" i="58"/>
  <c r="D11" i="58"/>
  <c r="C11" i="58"/>
  <c r="J10" i="58"/>
  <c r="O10" i="58" s="1"/>
  <c r="F10" i="58"/>
  <c r="J9" i="58"/>
  <c r="O9" i="58" s="1"/>
  <c r="N9" i="58"/>
  <c r="F9" i="58"/>
  <c r="E8" i="58"/>
  <c r="E139" i="58" s="1"/>
  <c r="D8" i="58"/>
  <c r="C8" i="58"/>
  <c r="K10" i="58" l="1"/>
  <c r="L11" i="58"/>
  <c r="M11" i="58" s="1"/>
  <c r="G11" i="58"/>
  <c r="H11" i="58" s="1"/>
  <c r="N11" i="58"/>
  <c r="L15" i="58"/>
  <c r="M15" i="58" s="1"/>
  <c r="G15" i="58"/>
  <c r="H15" i="58" s="1"/>
  <c r="O15" i="58"/>
  <c r="L21" i="58"/>
  <c r="M21" i="58" s="1"/>
  <c r="G21" i="58"/>
  <c r="O29" i="58"/>
  <c r="L96" i="58"/>
  <c r="M96" i="58" s="1"/>
  <c r="G96" i="58"/>
  <c r="H96" i="58" s="1"/>
  <c r="N97" i="58"/>
  <c r="I96" i="58"/>
  <c r="L125" i="58"/>
  <c r="M125" i="58" s="1"/>
  <c r="G125" i="58"/>
  <c r="H125" i="58" s="1"/>
  <c r="C165" i="58"/>
  <c r="C219" i="58"/>
  <c r="L141" i="58"/>
  <c r="G141" i="58"/>
  <c r="E165" i="58"/>
  <c r="J165" i="58"/>
  <c r="N165" i="58"/>
  <c r="N219" i="58"/>
  <c r="N218" i="58" s="1"/>
  <c r="I220" i="58"/>
  <c r="I221" i="58"/>
  <c r="I222" i="58"/>
  <c r="I183" i="58"/>
  <c r="K191" i="58"/>
  <c r="F195" i="58"/>
  <c r="K199" i="58"/>
  <c r="N226" i="58"/>
  <c r="L8" i="58"/>
  <c r="G8" i="58"/>
  <c r="E211" i="58"/>
  <c r="L29" i="58"/>
  <c r="M29" i="58" s="1"/>
  <c r="G29" i="58"/>
  <c r="H29" i="58" s="1"/>
  <c r="N61" i="58"/>
  <c r="I60" i="58"/>
  <c r="N60" i="58" s="1"/>
  <c r="N96" i="58"/>
  <c r="N126" i="58"/>
  <c r="I125" i="58"/>
  <c r="N125" i="58" s="1"/>
  <c r="P125" i="58" s="1"/>
  <c r="D165" i="58"/>
  <c r="D226" i="58" s="1"/>
  <c r="D219" i="58"/>
  <c r="D218" i="58" s="1"/>
  <c r="I165" i="58"/>
  <c r="I219" i="58"/>
  <c r="I218" i="58" s="1"/>
  <c r="C220" i="58"/>
  <c r="L153" i="58"/>
  <c r="M153" i="58" s="1"/>
  <c r="G153" i="58"/>
  <c r="C221" i="58"/>
  <c r="L157" i="58"/>
  <c r="G157" i="58"/>
  <c r="H157" i="58" s="1"/>
  <c r="C222" i="58"/>
  <c r="L161" i="58"/>
  <c r="M161" i="58" s="1"/>
  <c r="G161" i="58"/>
  <c r="C183" i="58"/>
  <c r="L167" i="58"/>
  <c r="G167" i="58"/>
  <c r="L175" i="58"/>
  <c r="G175" i="58"/>
  <c r="H175" i="58" s="1"/>
  <c r="K175" i="58" s="1"/>
  <c r="L179" i="58"/>
  <c r="G179" i="58"/>
  <c r="I226" i="58"/>
  <c r="L185" i="58"/>
  <c r="L189" i="58" s="1"/>
  <c r="G185" i="58"/>
  <c r="G189" i="58" s="1"/>
  <c r="L171" i="58"/>
  <c r="L183" i="58" s="1"/>
  <c r="G171" i="58"/>
  <c r="G183" i="58" s="1"/>
  <c r="P195" i="58"/>
  <c r="P203" i="58"/>
  <c r="K26" i="58"/>
  <c r="F67" i="58"/>
  <c r="K128" i="58"/>
  <c r="D139" i="58"/>
  <c r="D211" i="58" s="1"/>
  <c r="P36" i="58"/>
  <c r="C60" i="58"/>
  <c r="I8" i="58"/>
  <c r="I11" i="58"/>
  <c r="P16" i="58"/>
  <c r="P17" i="58"/>
  <c r="P18" i="58"/>
  <c r="P19" i="58"/>
  <c r="F20" i="58"/>
  <c r="K30" i="58"/>
  <c r="P30" i="58"/>
  <c r="N29" i="58"/>
  <c r="K32" i="58"/>
  <c r="P32" i="58"/>
  <c r="K34" i="58"/>
  <c r="P34" i="58"/>
  <c r="K195" i="58"/>
  <c r="K203" i="58"/>
  <c r="O8" i="58"/>
  <c r="P37" i="58"/>
  <c r="K65" i="58"/>
  <c r="P66" i="58"/>
  <c r="K67" i="58"/>
  <c r="P68" i="58"/>
  <c r="K69" i="58"/>
  <c r="P70" i="58"/>
  <c r="K71" i="58"/>
  <c r="P72" i="58"/>
  <c r="K73" i="58"/>
  <c r="P74" i="58"/>
  <c r="K75" i="58"/>
  <c r="P76" i="58"/>
  <c r="K77" i="58"/>
  <c r="P78" i="58"/>
  <c r="K79" i="58"/>
  <c r="P80" i="58"/>
  <c r="K81" i="58"/>
  <c r="P82" i="58"/>
  <c r="K83" i="58"/>
  <c r="P84" i="58"/>
  <c r="K85" i="58"/>
  <c r="P86" i="58"/>
  <c r="K87" i="58"/>
  <c r="P88" i="58"/>
  <c r="P121" i="58"/>
  <c r="F157" i="58"/>
  <c r="F175" i="58"/>
  <c r="K179" i="58"/>
  <c r="F203" i="58"/>
  <c r="F205" i="58" s="1"/>
  <c r="P38" i="58"/>
  <c r="P39" i="58"/>
  <c r="P40" i="58"/>
  <c r="P41" i="58"/>
  <c r="P42" i="58"/>
  <c r="P43" i="58"/>
  <c r="P44" i="58"/>
  <c r="P45" i="58"/>
  <c r="P46" i="58"/>
  <c r="P47" i="58"/>
  <c r="P48" i="58"/>
  <c r="P49" i="58"/>
  <c r="P50" i="58"/>
  <c r="P51" i="58"/>
  <c r="P52" i="58"/>
  <c r="P53" i="58"/>
  <c r="P54" i="58"/>
  <c r="P55" i="58"/>
  <c r="P56" i="58"/>
  <c r="P57" i="58"/>
  <c r="P58" i="58"/>
  <c r="P59" i="58"/>
  <c r="K62" i="58"/>
  <c r="N62" i="58"/>
  <c r="P62" i="58" s="1"/>
  <c r="K63" i="58"/>
  <c r="K90" i="58"/>
  <c r="P91" i="58"/>
  <c r="K92" i="58"/>
  <c r="K94" i="58"/>
  <c r="P95" i="58"/>
  <c r="K97" i="58"/>
  <c r="P98" i="58"/>
  <c r="K111" i="58"/>
  <c r="P112" i="58"/>
  <c r="K113" i="58"/>
  <c r="K64" i="58"/>
  <c r="C139" i="58"/>
  <c r="F21" i="58"/>
  <c r="F15" i="58"/>
  <c r="P15" i="58"/>
  <c r="P9" i="58"/>
  <c r="O139" i="58"/>
  <c r="O211" i="58" s="1"/>
  <c r="P12" i="58"/>
  <c r="P13" i="58"/>
  <c r="P14" i="58"/>
  <c r="P20" i="58"/>
  <c r="F8" i="58"/>
  <c r="J8" i="58"/>
  <c r="K9" i="58"/>
  <c r="N10" i="58"/>
  <c r="N8" i="58" s="1"/>
  <c r="F11" i="58"/>
  <c r="J11" i="58"/>
  <c r="K11" i="58" s="1"/>
  <c r="P11" i="58"/>
  <c r="K13" i="58"/>
  <c r="I15" i="58"/>
  <c r="K15" i="58" s="1"/>
  <c r="K16" i="58"/>
  <c r="K18" i="58"/>
  <c r="I21" i="58"/>
  <c r="K21" i="58" s="1"/>
  <c r="N22" i="58"/>
  <c r="P22" i="58" s="1"/>
  <c r="K23" i="58"/>
  <c r="N24" i="58"/>
  <c r="P24" i="58" s="1"/>
  <c r="K25" i="58"/>
  <c r="N26" i="58"/>
  <c r="P26" i="58" s="1"/>
  <c r="K27" i="58"/>
  <c r="N28" i="58"/>
  <c r="P28" i="58" s="1"/>
  <c r="F29" i="58"/>
  <c r="J29" i="58"/>
  <c r="P29" i="58"/>
  <c r="K35" i="58"/>
  <c r="K37" i="58"/>
  <c r="K39" i="58"/>
  <c r="K41" i="58"/>
  <c r="K43" i="58"/>
  <c r="K45" i="58"/>
  <c r="K47" i="58"/>
  <c r="K49" i="58"/>
  <c r="K51" i="58"/>
  <c r="K53" i="58"/>
  <c r="K55" i="58"/>
  <c r="K57" i="58"/>
  <c r="K59" i="58"/>
  <c r="F60" i="58"/>
  <c r="P61" i="58"/>
  <c r="N64" i="58"/>
  <c r="P64" i="58" s="1"/>
  <c r="P65" i="58"/>
  <c r="P120" i="58"/>
  <c r="H185" i="58"/>
  <c r="I139" i="58"/>
  <c r="I211" i="58" s="1"/>
  <c r="K12" i="58"/>
  <c r="K14" i="58"/>
  <c r="K17" i="58"/>
  <c r="K19" i="58"/>
  <c r="K20" i="58"/>
  <c r="K36" i="58"/>
  <c r="K38" i="58"/>
  <c r="K40" i="58"/>
  <c r="K42" i="58"/>
  <c r="K44" i="58"/>
  <c r="K46" i="58"/>
  <c r="K48" i="58"/>
  <c r="K50" i="58"/>
  <c r="K52" i="58"/>
  <c r="K54" i="58"/>
  <c r="K56" i="58"/>
  <c r="K58" i="58"/>
  <c r="P63" i="58"/>
  <c r="P89" i="58"/>
  <c r="P96" i="58"/>
  <c r="K66" i="58"/>
  <c r="P67" i="58"/>
  <c r="K68" i="58"/>
  <c r="P69" i="58"/>
  <c r="K70" i="58"/>
  <c r="P71" i="58"/>
  <c r="K72" i="58"/>
  <c r="P73" i="58"/>
  <c r="K74" i="58"/>
  <c r="P75" i="58"/>
  <c r="K76" i="58"/>
  <c r="P77" i="58"/>
  <c r="K78" i="58"/>
  <c r="P79" i="58"/>
  <c r="K80" i="58"/>
  <c r="P81" i="58"/>
  <c r="K82" i="58"/>
  <c r="P83" i="58"/>
  <c r="K84" i="58"/>
  <c r="P85" i="58"/>
  <c r="K86" i="58"/>
  <c r="P87" i="58"/>
  <c r="K88" i="58"/>
  <c r="F89" i="58"/>
  <c r="P90" i="58"/>
  <c r="K91" i="58"/>
  <c r="P92" i="58"/>
  <c r="K93" i="58"/>
  <c r="P94" i="58"/>
  <c r="K95" i="58"/>
  <c r="F96" i="58"/>
  <c r="P97" i="58"/>
  <c r="K98" i="58"/>
  <c r="P111" i="58"/>
  <c r="K112" i="58"/>
  <c r="P113" i="58"/>
  <c r="K114" i="58"/>
  <c r="P115" i="58"/>
  <c r="K116" i="58"/>
  <c r="P117" i="58"/>
  <c r="K118" i="58"/>
  <c r="K120" i="58"/>
  <c r="K122" i="58"/>
  <c r="F125" i="58"/>
  <c r="P126" i="58"/>
  <c r="K127" i="58"/>
  <c r="P128" i="58"/>
  <c r="K129" i="58"/>
  <c r="P130" i="58"/>
  <c r="K131" i="58"/>
  <c r="P132" i="58"/>
  <c r="K133" i="58"/>
  <c r="P134" i="58"/>
  <c r="K135" i="58"/>
  <c r="P136" i="58"/>
  <c r="K137" i="58"/>
  <c r="P138" i="58"/>
  <c r="F141" i="58"/>
  <c r="H153" i="58"/>
  <c r="M157" i="58"/>
  <c r="H161" i="58"/>
  <c r="F167" i="58"/>
  <c r="M167" i="58"/>
  <c r="H171" i="58"/>
  <c r="K171" i="58" s="1"/>
  <c r="M175" i="58"/>
  <c r="P175" i="58" s="1"/>
  <c r="F185" i="58"/>
  <c r="F189" i="58" s="1"/>
  <c r="C189" i="58"/>
  <c r="C205" i="58"/>
  <c r="C226" i="58" s="1"/>
  <c r="H205" i="58"/>
  <c r="M205" i="58"/>
  <c r="K89" i="58"/>
  <c r="K96" i="58"/>
  <c r="K121" i="58"/>
  <c r="K124" i="58"/>
  <c r="K125" i="58"/>
  <c r="H141" i="58"/>
  <c r="F153" i="58"/>
  <c r="F161" i="58"/>
  <c r="H167" i="58"/>
  <c r="F171" i="58"/>
  <c r="F179" i="58"/>
  <c r="F207" i="58"/>
  <c r="F210" i="58" s="1"/>
  <c r="K207" i="58"/>
  <c r="K210" i="58" s="1"/>
  <c r="P207" i="58"/>
  <c r="P210" i="58" s="1"/>
  <c r="P161" i="58" l="1"/>
  <c r="M222" i="58"/>
  <c r="K157" i="58"/>
  <c r="H221" i="58"/>
  <c r="P153" i="58"/>
  <c r="K161" i="58"/>
  <c r="H222" i="58"/>
  <c r="K153" i="58"/>
  <c r="H220" i="58"/>
  <c r="G165" i="58"/>
  <c r="C218" i="58"/>
  <c r="H219" i="58"/>
  <c r="H218" i="58" s="1"/>
  <c r="P157" i="58"/>
  <c r="M221" i="58"/>
  <c r="K205" i="58"/>
  <c r="K226" i="58" s="1"/>
  <c r="L60" i="58"/>
  <c r="M60" i="58" s="1"/>
  <c r="M139" i="58" s="1"/>
  <c r="G60" i="58"/>
  <c r="H60" i="58" s="1"/>
  <c r="H139" i="58" s="1"/>
  <c r="H211" i="58" s="1"/>
  <c r="P205" i="58"/>
  <c r="L139" i="58"/>
  <c r="L211" i="58" s="1"/>
  <c r="L165" i="58"/>
  <c r="M141" i="58"/>
  <c r="M171" i="58"/>
  <c r="P171" i="58" s="1"/>
  <c r="C211" i="58"/>
  <c r="H165" i="58"/>
  <c r="K141" i="58"/>
  <c r="K165" i="58" s="1"/>
  <c r="M185" i="58"/>
  <c r="F183" i="58"/>
  <c r="F226" i="58" s="1"/>
  <c r="F165" i="58"/>
  <c r="M165" i="58"/>
  <c r="J139" i="58"/>
  <c r="J211" i="58" s="1"/>
  <c r="F139" i="58"/>
  <c r="P10" i="58"/>
  <c r="H183" i="58"/>
  <c r="K167" i="58"/>
  <c r="K183" i="58" s="1"/>
  <c r="M183" i="58"/>
  <c r="P167" i="58"/>
  <c r="P183" i="58" s="1"/>
  <c r="P60" i="58"/>
  <c r="K60" i="58"/>
  <c r="H189" i="58"/>
  <c r="H226" i="58" s="1"/>
  <c r="K185" i="58"/>
  <c r="K189" i="58" s="1"/>
  <c r="K8" i="58"/>
  <c r="P8" i="58"/>
  <c r="K29" i="58"/>
  <c r="N21" i="58"/>
  <c r="N139" i="58" s="1"/>
  <c r="N211" i="58" s="1"/>
  <c r="M219" i="58" l="1"/>
  <c r="P141" i="58"/>
  <c r="P165" i="58" s="1"/>
  <c r="M220" i="58"/>
  <c r="F211" i="58"/>
  <c r="G139" i="58"/>
  <c r="G211" i="58" s="1"/>
  <c r="M189" i="58"/>
  <c r="M226" i="58" s="1"/>
  <c r="P185" i="58"/>
  <c r="P189" i="58" s="1"/>
  <c r="P226" i="58" s="1"/>
  <c r="M211" i="58"/>
  <c r="P21" i="58"/>
  <c r="P139" i="58" s="1"/>
  <c r="P211" i="58" s="1"/>
  <c r="K139" i="58"/>
  <c r="K211" i="58" s="1"/>
  <c r="M218" i="58" l="1"/>
</calcChain>
</file>

<file path=xl/sharedStrings.xml><?xml version="1.0" encoding="utf-8"?>
<sst xmlns="http://schemas.openxmlformats.org/spreadsheetml/2006/main" count="205" uniqueCount="191">
  <si>
    <t>наименование расходов</t>
  </si>
  <si>
    <t>косгу</t>
  </si>
  <si>
    <t>Фонд оплаты труда</t>
  </si>
  <si>
    <t>заработная плата</t>
  </si>
  <si>
    <t>начисления на выплаты по оплате труда</t>
  </si>
  <si>
    <t>Прочие выплаты</t>
  </si>
  <si>
    <t>пособие по уходу за ребенком до 3-х лет</t>
  </si>
  <si>
    <t>коммунальные специалистам</t>
  </si>
  <si>
    <t>Услуги связи</t>
  </si>
  <si>
    <t>связь</t>
  </si>
  <si>
    <t>интернет</t>
  </si>
  <si>
    <t>межгород</t>
  </si>
  <si>
    <t>Транспортные услуги</t>
  </si>
  <si>
    <t>Коммунальные услуги</t>
  </si>
  <si>
    <t>теплоснабжение</t>
  </si>
  <si>
    <t>электроснабжение</t>
  </si>
  <si>
    <t>водоснабжение</t>
  </si>
  <si>
    <t>канализирование</t>
  </si>
  <si>
    <t xml:space="preserve">Работы,  услуги по содержанию имущества </t>
  </si>
  <si>
    <t>прочистка наружной канализации</t>
  </si>
  <si>
    <t>оборудование лестничных клеток дверьми</t>
  </si>
  <si>
    <t>услуги измерения в электроустановках</t>
  </si>
  <si>
    <t>Прочие работы,услуги</t>
  </si>
  <si>
    <t>плата за негативное воздействие на окружающую среду</t>
  </si>
  <si>
    <t>налог на имущество</t>
  </si>
  <si>
    <t>налог на землю</t>
  </si>
  <si>
    <t>Увеличение стоимости основных средств</t>
  </si>
  <si>
    <t>приобретение огнетушителей</t>
  </si>
  <si>
    <t>Увеличение стоимости материальных запасов</t>
  </si>
  <si>
    <t>ВСЕГО</t>
  </si>
  <si>
    <t>Унярха А.В.</t>
  </si>
  <si>
    <t>газоснабжение</t>
  </si>
  <si>
    <t>Установка противопожарных люков и дверей</t>
  </si>
  <si>
    <t>Пантера тех.обслуживание АПС и СОУЭ</t>
  </si>
  <si>
    <t>санминимум</t>
  </si>
  <si>
    <t>специальная оценка условий труда</t>
  </si>
  <si>
    <t>пожарнотехнический минимум</t>
  </si>
  <si>
    <t>Руководитель муниципального казенного учреждения муниципального образования Щербиновский район "Централизованная бухгалтерия по обслуживанию учреждений образования и молодежной политики"</t>
  </si>
  <si>
    <t>Замена трансформатора тока</t>
  </si>
  <si>
    <t>Замена электрического ввода</t>
  </si>
  <si>
    <t>Услуги по распломбировке приборов учета</t>
  </si>
  <si>
    <t>налог на транспорт</t>
  </si>
  <si>
    <t>государственная пошлина,пеня</t>
  </si>
  <si>
    <t>Замена наружного водопровода</t>
  </si>
  <si>
    <t>Замена оборудования(аккумуляторная батарея)</t>
  </si>
  <si>
    <t>Замена оборудования АПС</t>
  </si>
  <si>
    <t>замеры уровня искусственного освещения помещений</t>
  </si>
  <si>
    <t>проверка сопротивления изоляции электросети и заземления оборудования</t>
  </si>
  <si>
    <t>устройство уличного освещения (Фризен)</t>
  </si>
  <si>
    <t>Определение искусственной освещенности,иследование питьевой воды</t>
  </si>
  <si>
    <t>ИТОГО финансировние муниципального задания</t>
  </si>
  <si>
    <t>ИТОГО финансировние мероприятий на условиях софинансирования</t>
  </si>
  <si>
    <t>МУНИЦИПАЛЬНОЕ ЗАДАНИЕ</t>
  </si>
  <si>
    <t>КАПИТАЛЬНЫЙ И ТЕКУЩИЙ РЕМОНТ</t>
  </si>
  <si>
    <t>ОБЕСПЕЧЕНИЕ ПОЖАРНОЙ БЕЗОПАСНОСТИ</t>
  </si>
  <si>
    <t>ИТОГО финансировние мероприятий по капитальному и текущему ремонту</t>
  </si>
  <si>
    <t>ИТОГО финансировние мероприятий по обеспечению пожарной безопасности</t>
  </si>
  <si>
    <t>СОФИНАНСИРОВАНИЕ</t>
  </si>
  <si>
    <t>приобретение теневого навеса,ограждение игровых зон (Фризен)</t>
  </si>
  <si>
    <t>текущий ремонт крыши теневого навеса (приобретение материалов) (Фризен)</t>
  </si>
  <si>
    <t>сбор и вывоз ЖБО</t>
  </si>
  <si>
    <t>ремонт помещений санузлов и пищеблока (Фризен);текущий ремонт наружного водопровода (Фризен)</t>
  </si>
  <si>
    <t>Изготовление сметной документации</t>
  </si>
  <si>
    <t>изготовление сертификата"СКБ Контур" (СКЗИ)</t>
  </si>
  <si>
    <t>ремонт внутренней отделки помещений (Фризен)</t>
  </si>
  <si>
    <t>Проверка качества, анализ огнезащитной обработки чердачных помещений и кровли</t>
  </si>
  <si>
    <t>Текущий ремонт пожарного водоема</t>
  </si>
  <si>
    <t>поверка весов и теплосчетчиков</t>
  </si>
  <si>
    <t>ИНЫЕ ЦЕЛИ</t>
  </si>
  <si>
    <t>прочие выплаты коммунальные специалистам</t>
  </si>
  <si>
    <t>обучение (контр.управл.,охрана труда, пож. безоп.)</t>
  </si>
  <si>
    <t>доснащение групп сантехническими приборами</t>
  </si>
  <si>
    <t>ИТОГО иные цели</t>
  </si>
  <si>
    <t>текущий ремонт эвакуационного выхода,установка мармитов</t>
  </si>
  <si>
    <t>Коммунальные специалисты</t>
  </si>
  <si>
    <t>проведение конкурсов "Директор школы Кубани","Воспитатель года Кубани", "Библиотекарь года Кубани", "Педагог-психолог  года "Кубани"</t>
  </si>
  <si>
    <t>суточные (командировочные)+приказ</t>
  </si>
  <si>
    <t>платные медицинские услуги</t>
  </si>
  <si>
    <t>ремонт ограждения территории, замена калитки и ворот центрального входа</t>
  </si>
  <si>
    <t>утилизация ламп, отходов  I-IV класс,компьютерной техники, отходов ТС</t>
  </si>
  <si>
    <t>обслуживание сайта учреждения</t>
  </si>
  <si>
    <t>ремонт системы контроля доступа</t>
  </si>
  <si>
    <t>текущий ремонт мягкой кровли (Фризен), ремонт конька на крыше здания</t>
  </si>
  <si>
    <t>текущий ремонт въездов</t>
  </si>
  <si>
    <t>ремонт дымовой трубы для котельной,ремонт котлов,обслед дымовых каналов перед началом отоп .сезона</t>
  </si>
  <si>
    <t>ТО газового оборудования котельной и установка системы контроля сигнализатора загазованности (СИКЗ)</t>
  </si>
  <si>
    <t xml:space="preserve"> текущий ремонт отопления</t>
  </si>
  <si>
    <t>текущий ремонт прачечной</t>
  </si>
  <si>
    <t>Налоги, пошлины , сборы</t>
  </si>
  <si>
    <t>Твердое топливо</t>
  </si>
  <si>
    <t xml:space="preserve">Продукты питания </t>
  </si>
  <si>
    <t>Увеличение стоимости прочих оборотных запасов</t>
  </si>
  <si>
    <t>обращение с ТКО</t>
  </si>
  <si>
    <t>СИКЦ за негативное воздействие(декларация)</t>
  </si>
  <si>
    <t>составление отчетов по форме 2-ТП</t>
  </si>
  <si>
    <t>Пантера ПЦО</t>
  </si>
  <si>
    <t>ремонт уличного освещения (профилактика терроризма и экстремизма)</t>
  </si>
  <si>
    <t>техусловия по подключению котельных к газопроводу</t>
  </si>
  <si>
    <t xml:space="preserve"> огнезащитнная обработки деревянных конструкций</t>
  </si>
  <si>
    <t>капитальный ремонт эвакуационных выходов</t>
  </si>
  <si>
    <t>муниципальный бюджет 2023 г</t>
  </si>
  <si>
    <t>краевой бюджет 2023 г</t>
  </si>
  <si>
    <t>внебюджет 2023 г</t>
  </si>
  <si>
    <t>итого на 2023 г</t>
  </si>
  <si>
    <t>Увеличение стоимости лекарственных препаратов и материалов,</t>
  </si>
  <si>
    <t>капитальный ремонт зданий и сооружений, благоустройство террирорий, прилегающим к ним  (ограждение территории)</t>
  </si>
  <si>
    <t>замена дверей</t>
  </si>
  <si>
    <t>муниципальный бюджет 2024 г</t>
  </si>
  <si>
    <t>краевой бюджет 2024 г</t>
  </si>
  <si>
    <t>внебюджет 2024 г</t>
  </si>
  <si>
    <t>итого на 2024 г</t>
  </si>
  <si>
    <t>услуги экстренных оперативных служб</t>
  </si>
  <si>
    <t>бактериологические исследования</t>
  </si>
  <si>
    <t>определение профессиональных рисков по охране труда</t>
  </si>
  <si>
    <t>ТО газового оборудования "Газпромгазораспределение Краснодар"</t>
  </si>
  <si>
    <t>ТО и проверка систем контроля концентрации токсичных и горючих газов и обследование дымовых и вентиляционных каналов</t>
  </si>
  <si>
    <t>аварийно-диспетчерское обеспечение Газпромгазораспределение Краснодар</t>
  </si>
  <si>
    <t>ИП Доценко дез.работы</t>
  </si>
  <si>
    <t>заключение на списание основных средств</t>
  </si>
  <si>
    <t>ПРОФИЛАКТИКА ТЕРРОРИЗМА И ЭКСТРЕМИЗМА</t>
  </si>
  <si>
    <t>ИТОГО финансировние мероприятий по профилактике терроризма и экстремизма</t>
  </si>
  <si>
    <t xml:space="preserve">замена  видеорегистратора и установка дополнительных камер видеонаблюдения </t>
  </si>
  <si>
    <t>оплата труда, платные услуги</t>
  </si>
  <si>
    <r>
      <t>Строительство блочно-модульных котельных (разработка и корректировка ПСД, инженерные изыскания прохождение госэкспертизы</t>
    </r>
    <r>
      <rPr>
        <b/>
        <sz val="16"/>
        <rFont val="Times New Roman"/>
        <family val="1"/>
        <charset val="204"/>
      </rPr>
      <t>(0800110150)</t>
    </r>
  </si>
  <si>
    <t>на 2023-2025 годы</t>
  </si>
  <si>
    <t>муниципальный бюджет 2025 г</t>
  </si>
  <si>
    <t>краевой бюджет 2025 г</t>
  </si>
  <si>
    <t>внебюджет 2025 г</t>
  </si>
  <si>
    <t>итого на 2025 г</t>
  </si>
  <si>
    <t xml:space="preserve"> тех.обслуж. радиоканального оборудования </t>
  </si>
  <si>
    <t>ТО систем передачи тревожных сообщений в систему обеспечения вызова экстренных оперативных служб</t>
  </si>
  <si>
    <t>ТО системы видеонаблюдения</t>
  </si>
  <si>
    <t>заправка, ремонт картриджей, принтера</t>
  </si>
  <si>
    <t>Ремонт бытовой, компьютерной техники и электрооборудования</t>
  </si>
  <si>
    <t>Тех.обслуживание, проверка работоспособн. насосной установки, внутрен.системы противопожарного водоснабжения</t>
  </si>
  <si>
    <t xml:space="preserve">Поверка теплосчетчиков, газового оборудования, замена водомеров </t>
  </si>
  <si>
    <t>Тех обслуживание котельной</t>
  </si>
  <si>
    <t xml:space="preserve">услуги по охране объекта </t>
  </si>
  <si>
    <t>пожарная охрана радиоканального оборудования (600 руб в месяц, 1 полугод)</t>
  </si>
  <si>
    <t>Отчет об организациии о результатах производственного экологического контроля</t>
  </si>
  <si>
    <t>Приобретение программного продукта "Питание"</t>
  </si>
  <si>
    <t>услуги по установлению границ земельного участка</t>
  </si>
  <si>
    <t>Разработка паспортов  отходов I-IV класса опасности</t>
  </si>
  <si>
    <t>Технический отчет по обращению с опасными отходами</t>
  </si>
  <si>
    <t>Услуги БТИ по изготовлению техпаспортов</t>
  </si>
  <si>
    <t>Психиатрическое освидетельствование</t>
  </si>
  <si>
    <t>вытяжка</t>
  </si>
  <si>
    <t>огнетушители</t>
  </si>
  <si>
    <t>водонагреватель</t>
  </si>
  <si>
    <t>стиральная, сушильная машина</t>
  </si>
  <si>
    <t>сплитсистема</t>
  </si>
  <si>
    <t>пылесос</t>
  </si>
  <si>
    <t>морозильная камера</t>
  </si>
  <si>
    <t>холодильник, холодильная камера</t>
  </si>
  <si>
    <t>утюг</t>
  </si>
  <si>
    <t>Контейнер для мусора</t>
  </si>
  <si>
    <t>Мясорубка, овощерезка, картофелечистка</t>
  </si>
  <si>
    <t>плита электрическая, духовой шкаф, жарочный шкаф</t>
  </si>
  <si>
    <t>Кухонное оборудование (пароконвектпечь, протирочная машина, посудомоечная машина, миксер, варочный котел)</t>
  </si>
  <si>
    <t>Нержавеющие, эмалированные  кастрюли и чайники</t>
  </si>
  <si>
    <t>стеллажи, шкафы, мебельные комплекты для столовой, прачечной,пищеблока</t>
  </si>
  <si>
    <t>по муниципальному бюджетному дошкольному образовательному учреждению  детский сад № 16 муниципального образования Щербиновский район село Николаевка</t>
  </si>
  <si>
    <t>Мебель, раскладушки, шкафы офисные, столы, кресла, стенды, кровати, раскладушки</t>
  </si>
  <si>
    <t>Триммер, шуруповерт, перфоратор, дрель, газонокосилка</t>
  </si>
  <si>
    <t>весы</t>
  </si>
  <si>
    <t>Оборудование для медкабинетов</t>
  </si>
  <si>
    <t>Оргтехника</t>
  </si>
  <si>
    <t xml:space="preserve">Прочий инвентарь </t>
  </si>
  <si>
    <t xml:space="preserve">Мягкий инвентарь </t>
  </si>
  <si>
    <t>хозяйственные товары, моющие средства</t>
  </si>
  <si>
    <t>запасные части для АТС, триммеров</t>
  </si>
  <si>
    <t>Канцелярские товары</t>
  </si>
  <si>
    <t>Картриджи, тонеры, термопленка, чернила для заправки</t>
  </si>
  <si>
    <t>Мармиты, краны, смесители</t>
  </si>
  <si>
    <t>Кухонный инвентарь (вода для кулера, посуда персон., посуда, раздел.доски и т.д.)</t>
  </si>
  <si>
    <t>Энергосберегающие лампы, лампы накаливания, светильники, лампы светодиодные</t>
  </si>
  <si>
    <t>курсы повышения квалификации</t>
  </si>
  <si>
    <t>игровое обурудование</t>
  </si>
  <si>
    <t>Информация о планируемых к предоставлению из бюджета объемах субсидий и иных доходов</t>
  </si>
  <si>
    <t>Увеличение стоимости строительных материалов</t>
  </si>
  <si>
    <t>Дез средства</t>
  </si>
  <si>
    <t>краны, смесители</t>
  </si>
  <si>
    <t>Проверка качества огнезащитной обработки, деревянных конструкций кровли</t>
  </si>
  <si>
    <t>Испытания средств обеспечения пожарной безопасности АПС и СОУЭ, срок эксплуатации которых более 10 лет</t>
  </si>
  <si>
    <t>Проверка работоспособности пожарных гидрантов на водоотдачу, рукавов</t>
  </si>
  <si>
    <t>Изготовление ПСД</t>
  </si>
  <si>
    <t>иные цели</t>
  </si>
  <si>
    <t>ст.225</t>
  </si>
  <si>
    <t xml:space="preserve">ст.226 </t>
  </si>
  <si>
    <t>ст.310</t>
  </si>
  <si>
    <t>ст.346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</si>
</sst>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0_ ;[Red]\-#,##0.00\ "/>
  </numFmts>
  <fonts count="32" x14ac:knownFonts="1">
    <font>
      <sz val="10"/>
      <name val="Arial"/>
    </font>
    <font>
      <sz val="10"/>
      <name val="Arial"/>
      <family val="2"/>
      <charset val="204"/>
    </font>
    <font>
      <sz val="14"/>
      <color indexed="8"/>
      <name val="Times New Roman"/>
      <family val="2"/>
      <charset val="204"/>
    </font>
    <font>
      <sz val="11"/>
      <color indexed="8"/>
      <name val="Times New Roman"/>
      <family val="2"/>
      <charset val="204"/>
    </font>
    <font>
      <sz val="12"/>
      <color indexed="8"/>
      <name val="Times New Roman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b/>
      <u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sz val="16"/>
      <color indexed="8"/>
      <name val="Times New Roman"/>
      <family val="2"/>
      <charset val="204"/>
    </font>
    <font>
      <b/>
      <sz val="16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color indexed="8"/>
      <name val="Times New Roman"/>
      <family val="2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0" fontId="3" fillId="0" borderId="0"/>
    <xf numFmtId="0" fontId="18" fillId="0" borderId="0"/>
    <xf numFmtId="0" fontId="19" fillId="0" borderId="0"/>
    <xf numFmtId="0" fontId="21" fillId="0" borderId="0"/>
    <xf numFmtId="164" fontId="1" fillId="0" borderId="0" applyFont="0" applyFill="0" applyBorder="0" applyAlignment="0" applyProtection="0"/>
  </cellStyleXfs>
  <cellXfs count="208">
    <xf numFmtId="0" fontId="0" fillId="0" borderId="0" xfId="0"/>
    <xf numFmtId="0" fontId="0" fillId="4" borderId="0" xfId="0" applyFill="1"/>
    <xf numFmtId="0" fontId="3" fillId="4" borderId="0" xfId="1" applyFill="1"/>
    <xf numFmtId="0" fontId="6" fillId="4" borderId="1" xfId="1" applyFont="1" applyFill="1" applyBorder="1" applyAlignment="1">
      <alignment horizontal="center" vertical="center"/>
    </xf>
    <xf numFmtId="0" fontId="8" fillId="4" borderId="1" xfId="1" applyFont="1" applyFill="1" applyBorder="1" applyAlignment="1">
      <alignment horizontal="center" wrapText="1"/>
    </xf>
    <xf numFmtId="0" fontId="8" fillId="4" borderId="1" xfId="1" applyFont="1" applyFill="1" applyBorder="1" applyAlignment="1">
      <alignment horizontal="center" vertical="center" wrapText="1"/>
    </xf>
    <xf numFmtId="0" fontId="11" fillId="4" borderId="1" xfId="1" applyFont="1" applyFill="1" applyBorder="1" applyAlignment="1">
      <alignment horizontal="center" wrapText="1"/>
    </xf>
    <xf numFmtId="0" fontId="8" fillId="4" borderId="2" xfId="1" applyFont="1" applyFill="1" applyBorder="1" applyAlignment="1">
      <alignment horizontal="center" wrapText="1"/>
    </xf>
    <xf numFmtId="0" fontId="11" fillId="4" borderId="2" xfId="1" applyFont="1" applyFill="1" applyBorder="1" applyAlignment="1">
      <alignment horizontal="center" wrapText="1"/>
    </xf>
    <xf numFmtId="0" fontId="13" fillId="4" borderId="1" xfId="1" applyFont="1" applyFill="1" applyBorder="1" applyAlignment="1">
      <alignment horizontal="center" wrapText="1"/>
    </xf>
    <xf numFmtId="0" fontId="11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0" fontId="15" fillId="4" borderId="0" xfId="0" applyFont="1" applyFill="1"/>
    <xf numFmtId="0" fontId="6" fillId="4" borderId="1" xfId="1" applyFont="1" applyFill="1" applyBorder="1" applyAlignment="1">
      <alignment horizontal="center"/>
    </xf>
    <xf numFmtId="0" fontId="5" fillId="4" borderId="1" xfId="1" applyFont="1" applyFill="1" applyBorder="1" applyAlignment="1">
      <alignment horizontal="center"/>
    </xf>
    <xf numFmtId="0" fontId="16" fillId="4" borderId="0" xfId="0" applyFont="1" applyFill="1"/>
    <xf numFmtId="0" fontId="2" fillId="4" borderId="0" xfId="1" applyFont="1" applyFill="1" applyBorder="1" applyAlignment="1">
      <alignment horizontal="center" vertical="center" wrapText="1"/>
    </xf>
    <xf numFmtId="0" fontId="6" fillId="4" borderId="0" xfId="1" applyFont="1" applyFill="1" applyBorder="1" applyAlignment="1">
      <alignment horizontal="center" vertical="center"/>
    </xf>
    <xf numFmtId="4" fontId="6" fillId="4" borderId="0" xfId="1" applyNumberFormat="1" applyFont="1" applyFill="1" applyBorder="1" applyAlignment="1">
      <alignment horizontal="center" vertical="center"/>
    </xf>
    <xf numFmtId="0" fontId="5" fillId="4" borderId="5" xfId="1" applyFont="1" applyFill="1" applyBorder="1" applyAlignment="1">
      <alignment horizontal="center" vertical="center"/>
    </xf>
    <xf numFmtId="4" fontId="12" fillId="4" borderId="8" xfId="1" applyNumberFormat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wrapText="1"/>
    </xf>
    <xf numFmtId="0" fontId="7" fillId="2" borderId="9" xfId="1" applyFont="1" applyFill="1" applyBorder="1" applyAlignment="1">
      <alignment wrapText="1"/>
    </xf>
    <xf numFmtId="0" fontId="6" fillId="2" borderId="10" xfId="1" applyFont="1" applyFill="1" applyBorder="1" applyAlignment="1">
      <alignment horizontal="center" vertical="center"/>
    </xf>
    <xf numFmtId="4" fontId="12" fillId="2" borderId="10" xfId="1" applyNumberFormat="1" applyFont="1" applyFill="1" applyBorder="1" applyAlignment="1">
      <alignment horizontal="center" vertical="center"/>
    </xf>
    <xf numFmtId="0" fontId="12" fillId="4" borderId="1" xfId="1" applyFont="1" applyFill="1" applyBorder="1" applyAlignment="1">
      <alignment wrapText="1"/>
    </xf>
    <xf numFmtId="0" fontId="5" fillId="4" borderId="7" xfId="1" applyFont="1" applyFill="1" applyBorder="1" applyAlignment="1">
      <alignment horizontal="center" vertical="center"/>
    </xf>
    <xf numFmtId="0" fontId="12" fillId="4" borderId="2" xfId="1" applyFont="1" applyFill="1" applyBorder="1" applyAlignment="1">
      <alignment wrapText="1"/>
    </xf>
    <xf numFmtId="0" fontId="11" fillId="4" borderId="2" xfId="1" applyFont="1" applyFill="1" applyBorder="1" applyAlignment="1">
      <alignment horizontal="center" vertical="center" wrapText="1"/>
    </xf>
    <xf numFmtId="0" fontId="7" fillId="8" borderId="9" xfId="1" applyFont="1" applyFill="1" applyBorder="1" applyAlignment="1">
      <alignment wrapText="1"/>
    </xf>
    <xf numFmtId="0" fontId="6" fillId="8" borderId="10" xfId="1" applyFont="1" applyFill="1" applyBorder="1" applyAlignment="1">
      <alignment horizontal="center" vertical="center"/>
    </xf>
    <xf numFmtId="0" fontId="0" fillId="0" borderId="0" xfId="0" applyFill="1"/>
    <xf numFmtId="0" fontId="17" fillId="9" borderId="7" xfId="1" applyFont="1" applyFill="1" applyBorder="1" applyAlignment="1">
      <alignment horizontal="center" vertical="center" wrapText="1"/>
    </xf>
    <xf numFmtId="0" fontId="20" fillId="4" borderId="0" xfId="0" applyFont="1" applyFill="1"/>
    <xf numFmtId="0" fontId="9" fillId="4" borderId="1" xfId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4" borderId="0" xfId="1" applyFont="1" applyFill="1"/>
    <xf numFmtId="0" fontId="17" fillId="3" borderId="3" xfId="1" applyFont="1" applyFill="1" applyBorder="1" applyAlignment="1">
      <alignment vertical="center" wrapText="1"/>
    </xf>
    <xf numFmtId="0" fontId="7" fillId="4" borderId="1" xfId="1" applyFont="1" applyFill="1" applyBorder="1" applyAlignment="1">
      <alignment vertical="center"/>
    </xf>
    <xf numFmtId="0" fontId="9" fillId="4" borderId="1" xfId="1" applyFont="1" applyFill="1" applyBorder="1" applyAlignment="1">
      <alignment wrapText="1"/>
    </xf>
    <xf numFmtId="0" fontId="9" fillId="4" borderId="2" xfId="1" applyFont="1" applyFill="1" applyBorder="1" applyAlignment="1">
      <alignment wrapText="1"/>
    </xf>
    <xf numFmtId="0" fontId="9" fillId="4" borderId="1" xfId="1" applyFont="1" applyFill="1" applyBorder="1" applyAlignment="1">
      <alignment vertical="center" wrapText="1"/>
    </xf>
    <xf numFmtId="0" fontId="10" fillId="0" borderId="1" xfId="1" applyFont="1" applyFill="1" applyBorder="1" applyAlignment="1">
      <alignment wrapText="1"/>
    </xf>
    <xf numFmtId="0" fontId="10" fillId="4" borderId="1" xfId="1" applyFont="1" applyFill="1" applyBorder="1" applyAlignment="1">
      <alignment wrapText="1"/>
    </xf>
    <xf numFmtId="0" fontId="9" fillId="0" borderId="2" xfId="1" applyFont="1" applyFill="1" applyBorder="1" applyAlignment="1">
      <alignment wrapText="1"/>
    </xf>
    <xf numFmtId="0" fontId="7" fillId="4" borderId="1" xfId="1" applyFont="1" applyFill="1" applyBorder="1"/>
    <xf numFmtId="0" fontId="10" fillId="4" borderId="1" xfId="1" applyFont="1" applyFill="1" applyBorder="1"/>
    <xf numFmtId="0" fontId="10" fillId="4" borderId="2" xfId="1" applyFont="1" applyFill="1" applyBorder="1"/>
    <xf numFmtId="0" fontId="10" fillId="4" borderId="1" xfId="1" applyFont="1" applyFill="1" applyBorder="1" applyAlignment="1"/>
    <xf numFmtId="0" fontId="10" fillId="4" borderId="4" xfId="1" applyFont="1" applyFill="1" applyBorder="1" applyAlignment="1">
      <alignment wrapText="1"/>
    </xf>
    <xf numFmtId="0" fontId="9" fillId="0" borderId="1" xfId="1" applyFont="1" applyFill="1" applyBorder="1" applyAlignment="1">
      <alignment wrapText="1"/>
    </xf>
    <xf numFmtId="0" fontId="10" fillId="4" borderId="7" xfId="1" applyFont="1" applyFill="1" applyBorder="1" applyAlignment="1">
      <alignment wrapText="1"/>
    </xf>
    <xf numFmtId="0" fontId="14" fillId="4" borderId="0" xfId="0" applyFont="1" applyFill="1"/>
    <xf numFmtId="0" fontId="22" fillId="4" borderId="0" xfId="0" applyFont="1" applyFill="1"/>
    <xf numFmtId="0" fontId="12" fillId="4" borderId="0" xfId="1" applyFont="1" applyFill="1" applyBorder="1" applyAlignment="1">
      <alignment vertical="center" wrapText="1"/>
    </xf>
    <xf numFmtId="0" fontId="7" fillId="4" borderId="0" xfId="1" applyFont="1" applyFill="1" applyBorder="1" applyAlignment="1">
      <alignment vertical="center" wrapText="1"/>
    </xf>
    <xf numFmtId="0" fontId="23" fillId="10" borderId="2" xfId="1" applyFont="1" applyFill="1" applyBorder="1" applyAlignment="1">
      <alignment wrapText="1"/>
    </xf>
    <xf numFmtId="0" fontId="10" fillId="4" borderId="5" xfId="1" applyFont="1" applyFill="1" applyBorder="1" applyAlignment="1">
      <alignment wrapText="1"/>
    </xf>
    <xf numFmtId="0" fontId="5" fillId="4" borderId="6" xfId="1" applyFont="1" applyFill="1" applyBorder="1" applyAlignment="1">
      <alignment horizontal="center" vertical="center"/>
    </xf>
    <xf numFmtId="4" fontId="9" fillId="5" borderId="6" xfId="5" applyNumberFormat="1" applyFont="1" applyFill="1" applyBorder="1" applyAlignment="1">
      <alignment horizontal="center" vertical="center" wrapText="1"/>
    </xf>
    <xf numFmtId="4" fontId="9" fillId="6" borderId="6" xfId="1" applyNumberFormat="1" applyFont="1" applyFill="1" applyBorder="1" applyAlignment="1">
      <alignment horizontal="center" vertical="center"/>
    </xf>
    <xf numFmtId="4" fontId="10" fillId="0" borderId="6" xfId="5" applyNumberFormat="1" applyFont="1" applyFill="1" applyBorder="1" applyAlignment="1">
      <alignment horizontal="center" vertical="center"/>
    </xf>
    <xf numFmtId="4" fontId="10" fillId="7" borderId="6" xfId="5" applyNumberFormat="1" applyFont="1" applyFill="1" applyBorder="1" applyAlignment="1">
      <alignment horizontal="center" vertical="center"/>
    </xf>
    <xf numFmtId="165" fontId="12" fillId="2" borderId="10" xfId="1" applyNumberFormat="1" applyFont="1" applyFill="1" applyBorder="1" applyAlignment="1">
      <alignment horizontal="center" vertical="center"/>
    </xf>
    <xf numFmtId="165" fontId="12" fillId="8" borderId="10" xfId="1" applyNumberFormat="1" applyFont="1" applyFill="1" applyBorder="1" applyAlignment="1">
      <alignment horizontal="center" vertical="center"/>
    </xf>
    <xf numFmtId="0" fontId="6" fillId="2" borderId="15" xfId="1" applyFont="1" applyFill="1" applyBorder="1" applyAlignment="1">
      <alignment horizontal="center" vertical="center"/>
    </xf>
    <xf numFmtId="0" fontId="4" fillId="3" borderId="14" xfId="1" applyFont="1" applyFill="1" applyBorder="1" applyAlignment="1">
      <alignment vertical="center" wrapText="1"/>
    </xf>
    <xf numFmtId="0" fontId="4" fillId="0" borderId="14" xfId="1" applyFont="1" applyFill="1" applyBorder="1" applyAlignment="1">
      <alignment vertical="center" wrapText="1"/>
    </xf>
    <xf numFmtId="165" fontId="7" fillId="9" borderId="1" xfId="5" applyNumberFormat="1" applyFont="1" applyFill="1" applyBorder="1" applyAlignment="1">
      <alignment horizontal="center" vertical="center"/>
    </xf>
    <xf numFmtId="165" fontId="12" fillId="11" borderId="1" xfId="5" applyNumberFormat="1" applyFont="1" applyFill="1" applyBorder="1" applyAlignment="1">
      <alignment horizontal="center" vertical="center"/>
    </xf>
    <xf numFmtId="165" fontId="7" fillId="11" borderId="1" xfId="5" applyNumberFormat="1" applyFont="1" applyFill="1" applyBorder="1" applyAlignment="1">
      <alignment horizontal="center" vertical="center"/>
    </xf>
    <xf numFmtId="165" fontId="10" fillId="11" borderId="1" xfId="1" applyNumberFormat="1" applyFont="1" applyFill="1" applyBorder="1" applyAlignment="1">
      <alignment horizontal="center" vertical="center"/>
    </xf>
    <xf numFmtId="165" fontId="9" fillId="11" borderId="1" xfId="1" applyNumberFormat="1" applyFont="1" applyFill="1" applyBorder="1" applyAlignment="1">
      <alignment horizontal="center" vertical="center"/>
    </xf>
    <xf numFmtId="165" fontId="9" fillId="11" borderId="1" xfId="5" applyNumberFormat="1" applyFont="1" applyFill="1" applyBorder="1" applyAlignment="1">
      <alignment horizontal="center" vertical="center"/>
    </xf>
    <xf numFmtId="165" fontId="12" fillId="11" borderId="2" xfId="5" applyNumberFormat="1" applyFont="1" applyFill="1" applyBorder="1" applyAlignment="1">
      <alignment horizontal="center" vertical="center"/>
    </xf>
    <xf numFmtId="165" fontId="12" fillId="11" borderId="2" xfId="1" applyNumberFormat="1" applyFont="1" applyFill="1" applyBorder="1" applyAlignment="1">
      <alignment horizontal="center" vertical="center"/>
    </xf>
    <xf numFmtId="165" fontId="9" fillId="11" borderId="1" xfId="5" applyNumberFormat="1" applyFont="1" applyFill="1" applyBorder="1" applyAlignment="1">
      <alignment horizontal="center" vertical="center" wrapText="1"/>
    </xf>
    <xf numFmtId="165" fontId="12" fillId="11" borderId="1" xfId="1" applyNumberFormat="1" applyFont="1" applyFill="1" applyBorder="1" applyAlignment="1">
      <alignment horizontal="center" vertical="center"/>
    </xf>
    <xf numFmtId="165" fontId="12" fillId="12" borderId="1" xfId="5" applyNumberFormat="1" applyFont="1" applyFill="1" applyBorder="1" applyAlignment="1">
      <alignment horizontal="center" vertical="center"/>
    </xf>
    <xf numFmtId="165" fontId="7" fillId="12" borderId="1" xfId="5" applyNumberFormat="1" applyFont="1" applyFill="1" applyBorder="1" applyAlignment="1">
      <alignment horizontal="center" vertical="center"/>
    </xf>
    <xf numFmtId="165" fontId="10" fillId="12" borderId="1" xfId="1" applyNumberFormat="1" applyFont="1" applyFill="1" applyBorder="1" applyAlignment="1">
      <alignment horizontal="center" vertical="center"/>
    </xf>
    <xf numFmtId="165" fontId="9" fillId="12" borderId="1" xfId="1" applyNumberFormat="1" applyFont="1" applyFill="1" applyBorder="1" applyAlignment="1">
      <alignment horizontal="center" vertical="center"/>
    </xf>
    <xf numFmtId="165" fontId="9" fillId="12" borderId="1" xfId="5" applyNumberFormat="1" applyFont="1" applyFill="1" applyBorder="1" applyAlignment="1">
      <alignment horizontal="center" vertical="center"/>
    </xf>
    <xf numFmtId="165" fontId="9" fillId="12" borderId="2" xfId="5" applyNumberFormat="1" applyFont="1" applyFill="1" applyBorder="1" applyAlignment="1">
      <alignment horizontal="center" vertical="center" wrapText="1"/>
    </xf>
    <xf numFmtId="165" fontId="9" fillId="12" borderId="2" xfId="1" applyNumberFormat="1" applyFont="1" applyFill="1" applyBorder="1" applyAlignment="1">
      <alignment horizontal="center" vertical="center"/>
    </xf>
    <xf numFmtId="165" fontId="9" fillId="12" borderId="2" xfId="5" applyNumberFormat="1" applyFont="1" applyFill="1" applyBorder="1" applyAlignment="1">
      <alignment horizontal="center" vertical="center"/>
    </xf>
    <xf numFmtId="165" fontId="12" fillId="12" borderId="2" xfId="5" applyNumberFormat="1" applyFont="1" applyFill="1" applyBorder="1" applyAlignment="1">
      <alignment horizontal="center" vertical="center"/>
    </xf>
    <xf numFmtId="165" fontId="12" fillId="12" borderId="2" xfId="5" applyNumberFormat="1" applyFont="1" applyFill="1" applyBorder="1" applyAlignment="1">
      <alignment horizontal="center" vertical="center" wrapText="1"/>
    </xf>
    <xf numFmtId="165" fontId="12" fillId="12" borderId="2" xfId="1" applyNumberFormat="1" applyFont="1" applyFill="1" applyBorder="1" applyAlignment="1">
      <alignment horizontal="center" vertical="center"/>
    </xf>
    <xf numFmtId="165" fontId="9" fillId="12" borderId="1" xfId="5" applyNumberFormat="1" applyFont="1" applyFill="1" applyBorder="1" applyAlignment="1">
      <alignment horizontal="center" vertical="center" wrapText="1"/>
    </xf>
    <xf numFmtId="165" fontId="12" fillId="12" borderId="1" xfId="1" applyNumberFormat="1" applyFont="1" applyFill="1" applyBorder="1" applyAlignment="1">
      <alignment horizontal="center" vertical="center"/>
    </xf>
    <xf numFmtId="165" fontId="12" fillId="12" borderId="1" xfId="5" applyNumberFormat="1" applyFont="1" applyFill="1" applyBorder="1" applyAlignment="1">
      <alignment horizontal="center" vertical="center" wrapText="1"/>
    </xf>
    <xf numFmtId="165" fontId="9" fillId="12" borderId="4" xfId="5" applyNumberFormat="1" applyFont="1" applyFill="1" applyBorder="1" applyAlignment="1">
      <alignment horizontal="center" vertical="center" wrapText="1"/>
    </xf>
    <xf numFmtId="165" fontId="9" fillId="12" borderId="5" xfId="5" applyNumberFormat="1" applyFont="1" applyFill="1" applyBorder="1" applyAlignment="1">
      <alignment horizontal="center" vertical="center" wrapText="1"/>
    </xf>
    <xf numFmtId="165" fontId="9" fillId="12" borderId="6" xfId="1" applyNumberFormat="1" applyFont="1" applyFill="1" applyBorder="1" applyAlignment="1">
      <alignment horizontal="center" vertical="center"/>
    </xf>
    <xf numFmtId="165" fontId="9" fillId="12" borderId="6" xfId="5" applyNumberFormat="1" applyFont="1" applyFill="1" applyBorder="1" applyAlignment="1">
      <alignment horizontal="center" vertical="center"/>
    </xf>
    <xf numFmtId="165" fontId="7" fillId="0" borderId="13" xfId="1" applyNumberFormat="1" applyFont="1" applyFill="1" applyBorder="1" applyAlignment="1">
      <alignment wrapText="1"/>
    </xf>
    <xf numFmtId="165" fontId="10" fillId="12" borderId="7" xfId="5" applyNumberFormat="1" applyFont="1" applyFill="1" applyBorder="1" applyAlignment="1">
      <alignment horizontal="center" vertical="center"/>
    </xf>
    <xf numFmtId="165" fontId="10" fillId="12" borderId="1" xfId="5" applyNumberFormat="1" applyFont="1" applyFill="1" applyBorder="1" applyAlignment="1">
      <alignment horizontal="center" vertical="center"/>
    </xf>
    <xf numFmtId="165" fontId="9" fillId="12" borderId="7" xfId="5" applyNumberFormat="1" applyFont="1" applyFill="1" applyBorder="1" applyAlignment="1">
      <alignment horizontal="center" vertical="center" wrapText="1"/>
    </xf>
    <xf numFmtId="165" fontId="9" fillId="12" borderId="7" xfId="1" applyNumberFormat="1" applyFont="1" applyFill="1" applyBorder="1" applyAlignment="1">
      <alignment horizontal="center" vertical="center"/>
    </xf>
    <xf numFmtId="0" fontId="12" fillId="4" borderId="1" xfId="1" applyFont="1" applyFill="1" applyBorder="1" applyAlignment="1">
      <alignment vertical="center" wrapText="1"/>
    </xf>
    <xf numFmtId="165" fontId="12" fillId="12" borderId="7" xfId="5" applyNumberFormat="1" applyFont="1" applyFill="1" applyBorder="1" applyAlignment="1">
      <alignment horizontal="center" vertical="center" wrapText="1"/>
    </xf>
    <xf numFmtId="4" fontId="9" fillId="12" borderId="1" xfId="5" applyNumberFormat="1" applyFont="1" applyFill="1" applyBorder="1" applyAlignment="1">
      <alignment horizontal="center" vertical="center" wrapText="1"/>
    </xf>
    <xf numFmtId="4" fontId="10" fillId="12" borderId="1" xfId="5" applyNumberFormat="1" applyFont="1" applyFill="1" applyBorder="1" applyAlignment="1">
      <alignment horizontal="center" vertical="center"/>
    </xf>
    <xf numFmtId="4" fontId="9" fillId="0" borderId="16" xfId="1" applyNumberFormat="1" applyFont="1" applyFill="1" applyBorder="1" applyAlignment="1">
      <alignment vertical="center"/>
    </xf>
    <xf numFmtId="4" fontId="9" fillId="0" borderId="13" xfId="1" applyNumberFormat="1" applyFont="1" applyFill="1" applyBorder="1" applyAlignment="1">
      <alignment vertical="center"/>
    </xf>
    <xf numFmtId="165" fontId="10" fillId="11" borderId="7" xfId="5" applyNumberFormat="1" applyFont="1" applyFill="1" applyBorder="1" applyAlignment="1">
      <alignment horizontal="center" vertical="center"/>
    </xf>
    <xf numFmtId="165" fontId="10" fillId="11" borderId="1" xfId="5" applyNumberFormat="1" applyFont="1" applyFill="1" applyBorder="1" applyAlignment="1">
      <alignment horizontal="center" vertical="center"/>
    </xf>
    <xf numFmtId="165" fontId="9" fillId="11" borderId="7" xfId="5" applyNumberFormat="1" applyFont="1" applyFill="1" applyBorder="1" applyAlignment="1">
      <alignment horizontal="center" vertical="center" wrapText="1"/>
    </xf>
    <xf numFmtId="165" fontId="9" fillId="11" borderId="7" xfId="1" applyNumberFormat="1" applyFont="1" applyFill="1" applyBorder="1" applyAlignment="1">
      <alignment horizontal="center" vertical="center"/>
    </xf>
    <xf numFmtId="165" fontId="12" fillId="11" borderId="7" xfId="5" applyNumberFormat="1" applyFont="1" applyFill="1" applyBorder="1" applyAlignment="1">
      <alignment horizontal="center" vertical="center" wrapText="1"/>
    </xf>
    <xf numFmtId="4" fontId="9" fillId="11" borderId="1" xfId="1" applyNumberFormat="1" applyFont="1" applyFill="1" applyBorder="1" applyAlignment="1">
      <alignment horizontal="center" vertical="center"/>
    </xf>
    <xf numFmtId="4" fontId="10" fillId="11" borderId="1" xfId="5" applyNumberFormat="1" applyFont="1" applyFill="1" applyBorder="1" applyAlignment="1">
      <alignment horizontal="center" vertical="center"/>
    </xf>
    <xf numFmtId="165" fontId="7" fillId="13" borderId="1" xfId="5" applyNumberFormat="1" applyFont="1" applyFill="1" applyBorder="1" applyAlignment="1">
      <alignment horizontal="center" vertical="center"/>
    </xf>
    <xf numFmtId="165" fontId="12" fillId="14" borderId="1" xfId="5" applyNumberFormat="1" applyFont="1" applyFill="1" applyBorder="1" applyAlignment="1">
      <alignment horizontal="center" vertical="center"/>
    </xf>
    <xf numFmtId="165" fontId="7" fillId="14" borderId="1" xfId="5" applyNumberFormat="1" applyFont="1" applyFill="1" applyBorder="1" applyAlignment="1">
      <alignment horizontal="center" vertical="center"/>
    </xf>
    <xf numFmtId="165" fontId="10" fillId="14" borderId="1" xfId="1" applyNumberFormat="1" applyFont="1" applyFill="1" applyBorder="1" applyAlignment="1">
      <alignment horizontal="center" vertical="center"/>
    </xf>
    <xf numFmtId="165" fontId="9" fillId="14" borderId="1" xfId="1" applyNumberFormat="1" applyFont="1" applyFill="1" applyBorder="1" applyAlignment="1">
      <alignment horizontal="center" vertical="center"/>
    </xf>
    <xf numFmtId="165" fontId="9" fillId="14" borderId="1" xfId="5" applyNumberFormat="1" applyFont="1" applyFill="1" applyBorder="1" applyAlignment="1">
      <alignment horizontal="center" vertical="center"/>
    </xf>
    <xf numFmtId="165" fontId="9" fillId="14" borderId="2" xfId="5" applyNumberFormat="1" applyFont="1" applyFill="1" applyBorder="1" applyAlignment="1">
      <alignment horizontal="center" vertical="center"/>
    </xf>
    <xf numFmtId="165" fontId="12" fillId="14" borderId="2" xfId="5" applyNumberFormat="1" applyFont="1" applyFill="1" applyBorder="1" applyAlignment="1">
      <alignment horizontal="center" vertical="center"/>
    </xf>
    <xf numFmtId="165" fontId="12" fillId="14" borderId="2" xfId="1" applyNumberFormat="1" applyFont="1" applyFill="1" applyBorder="1" applyAlignment="1">
      <alignment horizontal="center" vertical="center"/>
    </xf>
    <xf numFmtId="165" fontId="9" fillId="14" borderId="1" xfId="5" applyNumberFormat="1" applyFont="1" applyFill="1" applyBorder="1" applyAlignment="1">
      <alignment horizontal="center" vertical="center" wrapText="1"/>
    </xf>
    <xf numFmtId="165" fontId="12" fillId="14" borderId="1" xfId="1" applyNumberFormat="1" applyFont="1" applyFill="1" applyBorder="1" applyAlignment="1">
      <alignment horizontal="center" vertical="center"/>
    </xf>
    <xf numFmtId="165" fontId="10" fillId="14" borderId="7" xfId="5" applyNumberFormat="1" applyFont="1" applyFill="1" applyBorder="1" applyAlignment="1">
      <alignment horizontal="center" vertical="center"/>
    </xf>
    <xf numFmtId="165" fontId="10" fillId="14" borderId="1" xfId="5" applyNumberFormat="1" applyFont="1" applyFill="1" applyBorder="1" applyAlignment="1">
      <alignment horizontal="center" vertical="center"/>
    </xf>
    <xf numFmtId="165" fontId="9" fillId="14" borderId="7" xfId="5" applyNumberFormat="1" applyFont="1" applyFill="1" applyBorder="1" applyAlignment="1">
      <alignment horizontal="center" vertical="center" wrapText="1"/>
    </xf>
    <xf numFmtId="165" fontId="9" fillId="14" borderId="7" xfId="1" applyNumberFormat="1" applyFont="1" applyFill="1" applyBorder="1" applyAlignment="1">
      <alignment horizontal="center" vertical="center"/>
    </xf>
    <xf numFmtId="165" fontId="12" fillId="14" borderId="7" xfId="5" applyNumberFormat="1" applyFont="1" applyFill="1" applyBorder="1" applyAlignment="1">
      <alignment horizontal="center" vertical="center" wrapText="1"/>
    </xf>
    <xf numFmtId="4" fontId="9" fillId="14" borderId="1" xfId="5" applyNumberFormat="1" applyFont="1" applyFill="1" applyBorder="1" applyAlignment="1">
      <alignment horizontal="center" vertical="center" wrapText="1"/>
    </xf>
    <xf numFmtId="4" fontId="9" fillId="14" borderId="1" xfId="1" applyNumberFormat="1" applyFont="1" applyFill="1" applyBorder="1" applyAlignment="1">
      <alignment horizontal="center" vertical="center"/>
    </xf>
    <xf numFmtId="4" fontId="10" fillId="14" borderId="1" xfId="5" applyNumberFormat="1" applyFont="1" applyFill="1" applyBorder="1" applyAlignment="1">
      <alignment horizontal="center" vertical="center"/>
    </xf>
    <xf numFmtId="0" fontId="25" fillId="4" borderId="7" xfId="1" applyFont="1" applyFill="1" applyBorder="1" applyAlignment="1">
      <alignment horizontal="center" vertical="center"/>
    </xf>
    <xf numFmtId="4" fontId="27" fillId="12" borderId="1" xfId="1" applyNumberFormat="1" applyFont="1" applyFill="1" applyBorder="1" applyAlignment="1">
      <alignment horizontal="center" vertical="center"/>
    </xf>
    <xf numFmtId="165" fontId="25" fillId="9" borderId="1" xfId="5" applyNumberFormat="1" applyFont="1" applyFill="1" applyBorder="1" applyAlignment="1">
      <alignment horizontal="center" vertical="center"/>
    </xf>
    <xf numFmtId="4" fontId="27" fillId="11" borderId="1" xfId="1" applyNumberFormat="1" applyFont="1" applyFill="1" applyBorder="1" applyAlignment="1">
      <alignment horizontal="center" vertical="center"/>
    </xf>
    <xf numFmtId="165" fontId="25" fillId="13" borderId="1" xfId="5" applyNumberFormat="1" applyFont="1" applyFill="1" applyBorder="1" applyAlignment="1">
      <alignment horizontal="center" vertical="center"/>
    </xf>
    <xf numFmtId="4" fontId="27" fillId="14" borderId="1" xfId="1" applyNumberFormat="1" applyFont="1" applyFill="1" applyBorder="1" applyAlignment="1">
      <alignment horizontal="center" vertical="center"/>
    </xf>
    <xf numFmtId="0" fontId="25" fillId="4" borderId="7" xfId="1" applyFont="1" applyFill="1" applyBorder="1" applyAlignment="1">
      <alignment vertical="center" wrapText="1"/>
    </xf>
    <xf numFmtId="165" fontId="25" fillId="15" borderId="1" xfId="5" applyNumberFormat="1" applyFont="1" applyFill="1" applyBorder="1" applyAlignment="1">
      <alignment horizontal="center" vertical="center"/>
    </xf>
    <xf numFmtId="165" fontId="7" fillId="15" borderId="1" xfId="5" applyNumberFormat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 wrapText="1"/>
    </xf>
    <xf numFmtId="2" fontId="9" fillId="0" borderId="1" xfId="1" applyNumberFormat="1" applyFont="1" applyFill="1" applyBorder="1" applyAlignment="1">
      <alignment horizontal="left" vertical="center" wrapText="1"/>
    </xf>
    <xf numFmtId="0" fontId="9" fillId="9" borderId="1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wrapText="1"/>
    </xf>
    <xf numFmtId="0" fontId="6" fillId="4" borderId="0" xfId="1" applyFont="1" applyFill="1" applyAlignment="1">
      <alignment horizontal="center" vertical="center"/>
    </xf>
    <xf numFmtId="0" fontId="2" fillId="4" borderId="0" xfId="1" applyFont="1" applyFill="1" applyAlignment="1">
      <alignment horizontal="center"/>
    </xf>
    <xf numFmtId="165" fontId="7" fillId="10" borderId="1" xfId="5" applyNumberFormat="1" applyFont="1" applyFill="1" applyBorder="1" applyAlignment="1">
      <alignment horizontal="center" vertical="center"/>
    </xf>
    <xf numFmtId="0" fontId="4" fillId="10" borderId="14" xfId="1" applyFont="1" applyFill="1" applyBorder="1" applyAlignment="1">
      <alignment vertical="center" wrapText="1"/>
    </xf>
    <xf numFmtId="165" fontId="7" fillId="10" borderId="2" xfId="5" applyNumberFormat="1" applyFont="1" applyFill="1" applyBorder="1" applyAlignment="1">
      <alignment horizontal="center" vertical="center"/>
    </xf>
    <xf numFmtId="165" fontId="7" fillId="10" borderId="4" xfId="5" applyNumberFormat="1" applyFont="1" applyFill="1" applyBorder="1" applyAlignment="1">
      <alignment horizontal="center" vertical="center"/>
    </xf>
    <xf numFmtId="165" fontId="7" fillId="10" borderId="5" xfId="5" applyNumberFormat="1" applyFont="1" applyFill="1" applyBorder="1" applyAlignment="1">
      <alignment horizontal="center" vertical="center"/>
    </xf>
    <xf numFmtId="165" fontId="7" fillId="10" borderId="17" xfId="1" applyNumberFormat="1" applyFont="1" applyFill="1" applyBorder="1" applyAlignment="1">
      <alignment wrapText="1"/>
    </xf>
    <xf numFmtId="165" fontId="7" fillId="10" borderId="7" xfId="5" applyNumberFormat="1" applyFont="1" applyFill="1" applyBorder="1" applyAlignment="1">
      <alignment horizontal="center" vertical="center"/>
    </xf>
    <xf numFmtId="165" fontId="7" fillId="10" borderId="13" xfId="1" applyNumberFormat="1" applyFont="1" applyFill="1" applyBorder="1" applyAlignment="1">
      <alignment horizontal="center" wrapText="1"/>
    </xf>
    <xf numFmtId="165" fontId="7" fillId="10" borderId="13" xfId="1" applyNumberFormat="1" applyFont="1" applyFill="1" applyBorder="1" applyAlignment="1">
      <alignment wrapText="1"/>
    </xf>
    <xf numFmtId="4" fontId="9" fillId="10" borderId="13" xfId="1" applyNumberFormat="1" applyFont="1" applyFill="1" applyBorder="1" applyAlignment="1">
      <alignment vertical="center"/>
    </xf>
    <xf numFmtId="165" fontId="25" fillId="10" borderId="1" xfId="5" applyNumberFormat="1" applyFont="1" applyFill="1" applyBorder="1" applyAlignment="1">
      <alignment horizontal="center" vertical="center"/>
    </xf>
    <xf numFmtId="4" fontId="10" fillId="10" borderId="6" xfId="5" applyNumberFormat="1" applyFont="1" applyFill="1" applyBorder="1" applyAlignment="1">
      <alignment horizontal="center" vertical="center"/>
    </xf>
    <xf numFmtId="165" fontId="7" fillId="9" borderId="2" xfId="5" applyNumberFormat="1" applyFont="1" applyFill="1" applyBorder="1" applyAlignment="1">
      <alignment horizontal="center" vertical="center"/>
    </xf>
    <xf numFmtId="165" fontId="7" fillId="13" borderId="2" xfId="5" applyNumberFormat="1" applyFont="1" applyFill="1" applyBorder="1" applyAlignment="1">
      <alignment horizontal="center" vertical="center"/>
    </xf>
    <xf numFmtId="165" fontId="7" fillId="15" borderId="2" xfId="5" applyNumberFormat="1" applyFont="1" applyFill="1" applyBorder="1" applyAlignment="1">
      <alignment horizontal="center" vertical="center"/>
    </xf>
    <xf numFmtId="0" fontId="5" fillId="4" borderId="2" xfId="1" applyFont="1" applyFill="1" applyBorder="1" applyAlignment="1">
      <alignment horizontal="center" vertical="center"/>
    </xf>
    <xf numFmtId="165" fontId="7" fillId="11" borderId="1" xfId="1" applyNumberFormat="1" applyFont="1" applyFill="1" applyBorder="1" applyAlignment="1">
      <alignment horizontal="center" vertical="center"/>
    </xf>
    <xf numFmtId="165" fontId="7" fillId="14" borderId="1" xfId="1" applyNumberFormat="1" applyFont="1" applyFill="1" applyBorder="1" applyAlignment="1">
      <alignment horizontal="center" vertical="center"/>
    </xf>
    <xf numFmtId="165" fontId="12" fillId="14" borderId="1" xfId="5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vertical="top" wrapText="1"/>
    </xf>
    <xf numFmtId="165" fontId="12" fillId="10" borderId="18" xfId="1" applyNumberFormat="1" applyFont="1" applyFill="1" applyBorder="1" applyAlignment="1">
      <alignment horizontal="center" vertical="center"/>
    </xf>
    <xf numFmtId="0" fontId="0" fillId="10" borderId="0" xfId="0" applyFill="1"/>
    <xf numFmtId="165" fontId="8" fillId="10" borderId="1" xfId="1" applyNumberFormat="1" applyFont="1" applyFill="1" applyBorder="1" applyAlignment="1">
      <alignment wrapText="1"/>
    </xf>
    <xf numFmtId="165" fontId="10" fillId="10" borderId="1" xfId="5" applyNumberFormat="1" applyFont="1" applyFill="1" applyBorder="1" applyAlignment="1">
      <alignment horizontal="center" vertical="center"/>
    </xf>
    <xf numFmtId="165" fontId="30" fillId="12" borderId="1" xfId="5" applyNumberFormat="1" applyFont="1" applyFill="1" applyBorder="1" applyAlignment="1">
      <alignment horizontal="center" vertical="center" wrapText="1"/>
    </xf>
    <xf numFmtId="165" fontId="30" fillId="12" borderId="1" xfId="5" applyNumberFormat="1" applyFont="1" applyFill="1" applyBorder="1" applyAlignment="1">
      <alignment horizontal="center" vertical="center"/>
    </xf>
    <xf numFmtId="165" fontId="30" fillId="12" borderId="1" xfId="1" applyNumberFormat="1" applyFont="1" applyFill="1" applyBorder="1" applyAlignment="1">
      <alignment horizontal="center" vertical="center"/>
    </xf>
    <xf numFmtId="165" fontId="30" fillId="12" borderId="4" xfId="5" applyNumberFormat="1" applyFont="1" applyFill="1" applyBorder="1" applyAlignment="1">
      <alignment horizontal="center" vertical="center" wrapText="1"/>
    </xf>
    <xf numFmtId="4" fontId="31" fillId="4" borderId="8" xfId="1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justify" vertical="top" wrapText="1"/>
    </xf>
    <xf numFmtId="0" fontId="6" fillId="4" borderId="0" xfId="1" applyFont="1" applyFill="1" applyAlignment="1">
      <alignment horizontal="center" vertical="center"/>
    </xf>
    <xf numFmtId="0" fontId="9" fillId="4" borderId="0" xfId="0" applyFont="1" applyFill="1"/>
    <xf numFmtId="4" fontId="9" fillId="4" borderId="0" xfId="0" applyNumberFormat="1" applyFont="1" applyFill="1"/>
    <xf numFmtId="0" fontId="6" fillId="4" borderId="0" xfId="1" applyFont="1" applyFill="1" applyAlignment="1">
      <alignment horizontal="center" vertical="center"/>
    </xf>
    <xf numFmtId="0" fontId="26" fillId="15" borderId="7" xfId="1" applyFont="1" applyFill="1" applyBorder="1" applyAlignment="1">
      <alignment horizontal="center" vertical="center" wrapText="1"/>
    </xf>
    <xf numFmtId="0" fontId="26" fillId="15" borderId="2" xfId="1" applyFont="1" applyFill="1" applyBorder="1" applyAlignment="1">
      <alignment horizontal="center" vertical="center" wrapText="1"/>
    </xf>
    <xf numFmtId="0" fontId="7" fillId="4" borderId="0" xfId="1" applyFont="1" applyFill="1" applyBorder="1" applyAlignment="1">
      <alignment horizontal="left" vertical="center" wrapText="1"/>
    </xf>
    <xf numFmtId="165" fontId="7" fillId="0" borderId="13" xfId="1" applyNumberFormat="1" applyFont="1" applyFill="1" applyBorder="1" applyAlignment="1">
      <alignment horizontal="center" wrapText="1"/>
    </xf>
    <xf numFmtId="0" fontId="17" fillId="3" borderId="13" xfId="1" applyFont="1" applyFill="1" applyBorder="1" applyAlignment="1">
      <alignment horizontal="center" vertical="center" wrapText="1"/>
    </xf>
    <xf numFmtId="0" fontId="6" fillId="4" borderId="11" xfId="1" applyFont="1" applyFill="1" applyBorder="1" applyAlignment="1">
      <alignment horizontal="left" vertical="center" wrapText="1"/>
    </xf>
    <xf numFmtId="0" fontId="6" fillId="4" borderId="12" xfId="1" applyFont="1" applyFill="1" applyBorder="1" applyAlignment="1">
      <alignment horizontal="left" vertical="center" wrapText="1"/>
    </xf>
    <xf numFmtId="0" fontId="26" fillId="16" borderId="7" xfId="1" applyFont="1" applyFill="1" applyBorder="1" applyAlignment="1">
      <alignment horizontal="center" vertical="center" wrapText="1"/>
    </xf>
    <xf numFmtId="0" fontId="26" fillId="16" borderId="2" xfId="1" applyFont="1" applyFill="1" applyBorder="1" applyAlignment="1">
      <alignment horizontal="center" vertical="center" wrapText="1"/>
    </xf>
    <xf numFmtId="0" fontId="28" fillId="4" borderId="0" xfId="1" applyFont="1" applyFill="1" applyAlignment="1">
      <alignment horizontal="center" vertical="center"/>
    </xf>
    <xf numFmtId="0" fontId="28" fillId="4" borderId="0" xfId="1" applyFont="1" applyFill="1" applyAlignment="1">
      <alignment horizontal="center" vertical="center" wrapText="1"/>
    </xf>
    <xf numFmtId="0" fontId="2" fillId="4" borderId="0" xfId="1" applyFont="1" applyFill="1" applyAlignment="1">
      <alignment horizontal="center"/>
    </xf>
    <xf numFmtId="0" fontId="26" fillId="11" borderId="7" xfId="1" applyFont="1" applyFill="1" applyBorder="1" applyAlignment="1">
      <alignment horizontal="center" vertical="center" wrapText="1"/>
    </xf>
    <xf numFmtId="0" fontId="26" fillId="11" borderId="2" xfId="1" applyFont="1" applyFill="1" applyBorder="1" applyAlignment="1">
      <alignment horizontal="center" vertical="center" wrapText="1"/>
    </xf>
    <xf numFmtId="0" fontId="26" fillId="13" borderId="7" xfId="1" applyFont="1" applyFill="1" applyBorder="1" applyAlignment="1">
      <alignment horizontal="center" vertical="center" wrapText="1"/>
    </xf>
    <xf numFmtId="0" fontId="26" fillId="13" borderId="2" xfId="1" applyFont="1" applyFill="1" applyBorder="1" applyAlignment="1">
      <alignment horizontal="center" vertical="center" wrapText="1"/>
    </xf>
    <xf numFmtId="0" fontId="26" fillId="14" borderId="7" xfId="1" applyFont="1" applyFill="1" applyBorder="1" applyAlignment="1">
      <alignment horizontal="center" vertical="center" wrapText="1"/>
    </xf>
    <xf numFmtId="0" fontId="26" fillId="14" borderId="2" xfId="1" applyFont="1" applyFill="1" applyBorder="1" applyAlignment="1">
      <alignment horizontal="center" vertical="center" wrapText="1"/>
    </xf>
    <xf numFmtId="0" fontId="26" fillId="9" borderId="7" xfId="1" applyFont="1" applyFill="1" applyBorder="1" applyAlignment="1">
      <alignment horizontal="center" vertical="center" wrapText="1"/>
    </xf>
    <xf numFmtId="0" fontId="26" fillId="9" borderId="2" xfId="1" applyFont="1" applyFill="1" applyBorder="1" applyAlignment="1">
      <alignment horizontal="center" vertical="center" wrapText="1"/>
    </xf>
    <xf numFmtId="0" fontId="26" fillId="12" borderId="7" xfId="1" applyFont="1" applyFill="1" applyBorder="1" applyAlignment="1">
      <alignment horizontal="center" vertical="center" wrapText="1"/>
    </xf>
    <xf numFmtId="0" fontId="26" fillId="12" borderId="2" xfId="1" applyFont="1" applyFill="1" applyBorder="1" applyAlignment="1">
      <alignment horizontal="center" vertical="center" wrapText="1"/>
    </xf>
    <xf numFmtId="0" fontId="24" fillId="4" borderId="7" xfId="1" applyFont="1" applyFill="1" applyBorder="1" applyAlignment="1">
      <alignment horizontal="center" vertical="center"/>
    </xf>
    <xf numFmtId="0" fontId="24" fillId="4" borderId="2" xfId="1" applyFont="1" applyFill="1" applyBorder="1" applyAlignment="1">
      <alignment horizontal="center" vertical="center"/>
    </xf>
    <xf numFmtId="0" fontId="24" fillId="4" borderId="7" xfId="1" applyFont="1" applyFill="1" applyBorder="1" applyAlignment="1">
      <alignment horizontal="center" vertical="center" wrapText="1"/>
    </xf>
    <xf numFmtId="0" fontId="24" fillId="4" borderId="2" xfId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3" xfId="4"/>
    <cellStyle name="Финансовый" xfId="5" builtinId="3"/>
  </cellStyles>
  <dxfs count="0"/>
  <tableStyles count="0" defaultTableStyle="TableStyleMedium9" defaultPivotStyle="PivotStyleLight16"/>
  <colors>
    <mruColors>
      <color rgb="FFFF00FF"/>
      <color rgb="FFCCFFCC"/>
      <color rgb="FF66FFFF"/>
      <color rgb="FFFFFFCC"/>
      <color rgb="FFCCFFFF"/>
      <color rgb="FF66FF66"/>
      <color rgb="FFCC9CCA"/>
      <color rgb="FFFFCCFF"/>
      <color rgb="FF00FF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&#1054;&#1073;&#1097;&#1072;&#1103;/2022%20&#1075;&#1086;&#1076;/&#1055;&#1056;&#1054;&#1045;&#1050;&#1058;%20&#1041;&#1070;&#1044;&#1046;&#1045;&#1058;&#1040;%20&#1085;&#1072;%202023&#1075;/&#1054;&#1073;&#1088;&#1072;&#1079;&#1086;&#1074;&#1072;&#1085;&#1080;&#1077;/&#1089;&#1090;.%20226/&#1056;&#1072;&#1089;&#1095;&#1077;&#1090;%20&#1087;&#1086;%20&#1086;&#1093;&#1088;&#1072;&#1085;&#1077;%20&#1085;&#1072;%202023%20&#1075;&#1086;&#10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на 2023 без аукциона"/>
      <sheetName val="Расчет на 2023 аукцион"/>
    </sheetNames>
    <sheetDataSet>
      <sheetData sheetId="0">
        <row r="5">
          <cell r="R5">
            <v>438672</v>
          </cell>
        </row>
        <row r="19">
          <cell r="U19">
            <v>27600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00B0F0"/>
  </sheetPr>
  <dimension ref="A1:P226"/>
  <sheetViews>
    <sheetView tabSelected="1" zoomScale="60" zoomScaleNormal="60" zoomScaleSheetLayoutView="70" workbookViewId="0">
      <pane xSplit="2" ySplit="6" topLeftCell="D7" activePane="bottomRight" state="frozen"/>
      <selection pane="topRight" activeCell="C1" sqref="C1"/>
      <selection pane="bottomLeft" activeCell="A7" sqref="A7"/>
      <selection pane="bottomRight" activeCell="N206" sqref="N206"/>
    </sheetView>
  </sheetViews>
  <sheetFormatPr defaultColWidth="10.28515625" defaultRowHeight="18" x14ac:dyDescent="0.25"/>
  <cols>
    <col min="1" max="1" width="47.85546875" style="53" customWidth="1"/>
    <col min="2" max="2" width="10.28515625" style="1" customWidth="1"/>
    <col min="3" max="3" width="24.42578125" style="1" customWidth="1"/>
    <col min="4" max="4" width="24.28515625" style="1" customWidth="1"/>
    <col min="5" max="5" width="20" style="1" customWidth="1"/>
    <col min="6" max="6" width="20.7109375" style="1" customWidth="1"/>
    <col min="7" max="7" width="20.7109375" style="1" hidden="1" customWidth="1"/>
    <col min="8" max="8" width="24.28515625" style="1" customWidth="1"/>
    <col min="9" max="9" width="18.140625" style="1" customWidth="1"/>
    <col min="10" max="10" width="17.42578125" style="1" customWidth="1"/>
    <col min="11" max="11" width="19.7109375" style="1" customWidth="1"/>
    <col min="12" max="12" width="19.7109375" style="1" hidden="1" customWidth="1"/>
    <col min="13" max="13" width="20.7109375" style="1" customWidth="1"/>
    <col min="14" max="14" width="17.85546875" style="1" customWidth="1"/>
    <col min="15" max="15" width="17.42578125" style="1" customWidth="1"/>
    <col min="16" max="16" width="19.42578125" style="1" customWidth="1"/>
    <col min="17" max="16384" width="10.28515625" style="1"/>
  </cols>
  <sheetData>
    <row r="1" spans="1:16" ht="26.25" x14ac:dyDescent="0.2">
      <c r="A1" s="191" t="s">
        <v>178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</row>
    <row r="2" spans="1:16" ht="28.5" customHeight="1" x14ac:dyDescent="0.2">
      <c r="A2" s="192" t="s">
        <v>161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</row>
    <row r="3" spans="1:16" ht="18.75" x14ac:dyDescent="0.3">
      <c r="A3" s="193"/>
      <c r="B3" s="193"/>
      <c r="C3" s="193"/>
      <c r="D3" s="193"/>
      <c r="E3" s="193"/>
      <c r="F3" s="193"/>
      <c r="G3" s="147"/>
      <c r="H3" s="53" t="s">
        <v>124</v>
      </c>
    </row>
    <row r="4" spans="1:16" ht="14.25" customHeight="1" x14ac:dyDescent="0.3">
      <c r="A4" s="36"/>
      <c r="B4" s="2"/>
      <c r="C4" s="2"/>
      <c r="D4" s="2"/>
      <c r="E4" s="2"/>
      <c r="F4" s="2"/>
      <c r="G4" s="2"/>
    </row>
    <row r="5" spans="1:16" ht="23.25" customHeight="1" x14ac:dyDescent="0.2">
      <c r="A5" s="206" t="s">
        <v>0</v>
      </c>
      <c r="B5" s="204" t="s">
        <v>1</v>
      </c>
      <c r="C5" s="202" t="s">
        <v>100</v>
      </c>
      <c r="D5" s="202" t="s">
        <v>101</v>
      </c>
      <c r="E5" s="202" t="s">
        <v>102</v>
      </c>
      <c r="F5" s="200" t="s">
        <v>103</v>
      </c>
      <c r="G5" s="189"/>
      <c r="H5" s="194" t="s">
        <v>107</v>
      </c>
      <c r="I5" s="194" t="s">
        <v>108</v>
      </c>
      <c r="J5" s="194" t="s">
        <v>109</v>
      </c>
      <c r="K5" s="196" t="s">
        <v>110</v>
      </c>
      <c r="L5" s="189"/>
      <c r="M5" s="198" t="s">
        <v>125</v>
      </c>
      <c r="N5" s="198" t="s">
        <v>126</v>
      </c>
      <c r="O5" s="198" t="s">
        <v>127</v>
      </c>
      <c r="P5" s="182" t="s">
        <v>128</v>
      </c>
    </row>
    <row r="6" spans="1:16" s="53" customFormat="1" ht="111" customHeight="1" x14ac:dyDescent="0.25">
      <c r="A6" s="207"/>
      <c r="B6" s="205"/>
      <c r="C6" s="203"/>
      <c r="D6" s="203"/>
      <c r="E6" s="203"/>
      <c r="F6" s="201"/>
      <c r="G6" s="190"/>
      <c r="H6" s="195"/>
      <c r="I6" s="195"/>
      <c r="J6" s="195"/>
      <c r="K6" s="197"/>
      <c r="L6" s="190"/>
      <c r="M6" s="199"/>
      <c r="N6" s="199"/>
      <c r="O6" s="199"/>
      <c r="P6" s="183"/>
    </row>
    <row r="7" spans="1:16" ht="15" customHeight="1" x14ac:dyDescent="0.2">
      <c r="A7" s="37" t="s">
        <v>52</v>
      </c>
      <c r="B7" s="66"/>
      <c r="C7" s="67"/>
      <c r="D7" s="67"/>
      <c r="E7" s="67"/>
      <c r="F7" s="67"/>
      <c r="G7" s="149"/>
      <c r="H7" s="67"/>
      <c r="I7" s="67"/>
      <c r="J7" s="67"/>
      <c r="K7" s="67"/>
      <c r="L7" s="149"/>
      <c r="M7" s="67"/>
      <c r="N7" s="67"/>
      <c r="O7" s="67"/>
      <c r="P7" s="67"/>
    </row>
    <row r="8" spans="1:16" ht="27.75" customHeight="1" x14ac:dyDescent="0.2">
      <c r="A8" s="38" t="s">
        <v>2</v>
      </c>
      <c r="B8" s="3"/>
      <c r="C8" s="78">
        <f>SUM(C9:C10)</f>
        <v>477441.46</v>
      </c>
      <c r="D8" s="79">
        <f>SUM(D9:D10)</f>
        <v>4567416.47</v>
      </c>
      <c r="E8" s="79">
        <f>SUM(E9:E10)</f>
        <v>0</v>
      </c>
      <c r="F8" s="68">
        <f>SUM(C8:E8)</f>
        <v>5044857.93</v>
      </c>
      <c r="G8" s="148">
        <f>ROUND(C8*(18672400/19492200),2)</f>
        <v>457361.3</v>
      </c>
      <c r="H8" s="69">
        <f>SUM(H9:H10)</f>
        <v>457361.3</v>
      </c>
      <c r="I8" s="70">
        <f>SUM(I9:I10)</f>
        <v>4462230.37</v>
      </c>
      <c r="J8" s="70">
        <f>SUM(J9:J10)</f>
        <v>0</v>
      </c>
      <c r="K8" s="114">
        <f>SUM(H8:J8)</f>
        <v>4919591.67</v>
      </c>
      <c r="L8" s="148">
        <f>ROUND(C8*(18426800/19492200),2)</f>
        <v>451345.58</v>
      </c>
      <c r="M8" s="115">
        <f>SUM(M9:M10)</f>
        <v>451345.57999999996</v>
      </c>
      <c r="N8" s="116">
        <f>SUM(N9:N10)</f>
        <v>4462230.37</v>
      </c>
      <c r="O8" s="116">
        <f>SUM(O9:O10)</f>
        <v>0</v>
      </c>
      <c r="P8" s="141">
        <f>SUM(M8:O8)</f>
        <v>4913575.95</v>
      </c>
    </row>
    <row r="9" spans="1:16" ht="18.75" x14ac:dyDescent="0.3">
      <c r="A9" s="39" t="s">
        <v>3</v>
      </c>
      <c r="B9" s="4">
        <v>211</v>
      </c>
      <c r="C9" s="80">
        <v>366696</v>
      </c>
      <c r="D9" s="81">
        <v>3508000.36</v>
      </c>
      <c r="E9" s="82"/>
      <c r="F9" s="68">
        <f t="shared" ref="F9:F75" si="0">SUM(C9:E9)</f>
        <v>3874696.36</v>
      </c>
      <c r="G9" s="148">
        <f t="shared" ref="G9:G11" si="1">ROUND(C9*(18672400/19492200),2)</f>
        <v>351273.56</v>
      </c>
      <c r="H9" s="71">
        <f>G9</f>
        <v>351273.56</v>
      </c>
      <c r="I9" s="72">
        <v>3427212.27</v>
      </c>
      <c r="J9" s="73">
        <f t="shared" ref="J9:J10" si="2">E9</f>
        <v>0</v>
      </c>
      <c r="K9" s="114">
        <f>SUM(H9:J9)</f>
        <v>3778485.83</v>
      </c>
      <c r="L9" s="148">
        <f t="shared" ref="L9:L11" si="3">ROUND(C9*(18426800/19492200),2)</f>
        <v>346653.22</v>
      </c>
      <c r="M9" s="117">
        <f>L9</f>
        <v>346653.22</v>
      </c>
      <c r="N9" s="118">
        <f t="shared" ref="N9:O10" si="4">I9</f>
        <v>3427212.27</v>
      </c>
      <c r="O9" s="119">
        <f t="shared" si="4"/>
        <v>0</v>
      </c>
      <c r="P9" s="141">
        <f t="shared" ref="P9:P75" si="5">SUM(M9:O9)</f>
        <v>3773865.49</v>
      </c>
    </row>
    <row r="10" spans="1:16" ht="37.5" x14ac:dyDescent="0.3">
      <c r="A10" s="39" t="s">
        <v>4</v>
      </c>
      <c r="B10" s="5">
        <v>213</v>
      </c>
      <c r="C10" s="80">
        <v>110745.46</v>
      </c>
      <c r="D10" s="81">
        <v>1059416.1100000001</v>
      </c>
      <c r="E10" s="82"/>
      <c r="F10" s="68">
        <f t="shared" si="0"/>
        <v>1170161.57</v>
      </c>
      <c r="G10" s="148">
        <f t="shared" si="1"/>
        <v>106087.74</v>
      </c>
      <c r="H10" s="71">
        <f>G10</f>
        <v>106087.74</v>
      </c>
      <c r="I10" s="72">
        <v>1035018.1</v>
      </c>
      <c r="J10" s="73">
        <f t="shared" si="2"/>
        <v>0</v>
      </c>
      <c r="K10" s="114">
        <f t="shared" ref="K10:K75" si="6">SUM(H10:J10)</f>
        <v>1141105.8400000001</v>
      </c>
      <c r="L10" s="148">
        <f t="shared" si="3"/>
        <v>104692.36</v>
      </c>
      <c r="M10" s="117">
        <f>L10</f>
        <v>104692.36</v>
      </c>
      <c r="N10" s="118">
        <f t="shared" si="4"/>
        <v>1035018.1</v>
      </c>
      <c r="O10" s="119">
        <f t="shared" si="4"/>
        <v>0</v>
      </c>
      <c r="P10" s="141">
        <f t="shared" si="5"/>
        <v>1139710.46</v>
      </c>
    </row>
    <row r="11" spans="1:16" ht="30" customHeight="1" x14ac:dyDescent="0.3">
      <c r="A11" s="25" t="s">
        <v>5</v>
      </c>
      <c r="B11" s="6">
        <v>212</v>
      </c>
      <c r="C11" s="78">
        <f t="shared" ref="C11" si="7">SUM(C12:C14)</f>
        <v>100</v>
      </c>
      <c r="D11" s="78">
        <f t="shared" ref="D11" si="8">SUM(D12:D14)</f>
        <v>0</v>
      </c>
      <c r="E11" s="78">
        <f>SUM(E12:E14)</f>
        <v>0</v>
      </c>
      <c r="F11" s="68">
        <f t="shared" si="0"/>
        <v>100</v>
      </c>
      <c r="G11" s="148">
        <f t="shared" si="1"/>
        <v>95.79</v>
      </c>
      <c r="H11" s="164">
        <f>G11</f>
        <v>95.79</v>
      </c>
      <c r="I11" s="69">
        <f t="shared" ref="I11" si="9">SUM(I12:I14)</f>
        <v>0</v>
      </c>
      <c r="J11" s="69">
        <f>SUM(J12:J14)</f>
        <v>0</v>
      </c>
      <c r="K11" s="114">
        <f t="shared" si="6"/>
        <v>95.79</v>
      </c>
      <c r="L11" s="148">
        <f t="shared" si="3"/>
        <v>94.53</v>
      </c>
      <c r="M11" s="165">
        <f>L11</f>
        <v>94.53</v>
      </c>
      <c r="N11" s="115">
        <f t="shared" ref="N11" si="10">SUM(N12:N14)</f>
        <v>0</v>
      </c>
      <c r="O11" s="115">
        <f>SUM(O12:O14)</f>
        <v>0</v>
      </c>
      <c r="P11" s="141">
        <f t="shared" si="5"/>
        <v>94.53</v>
      </c>
    </row>
    <row r="12" spans="1:16" ht="37.5" x14ac:dyDescent="0.3">
      <c r="A12" s="40" t="s">
        <v>6</v>
      </c>
      <c r="B12" s="7"/>
      <c r="C12" s="83"/>
      <c r="D12" s="84"/>
      <c r="E12" s="85"/>
      <c r="F12" s="68">
        <f t="shared" si="0"/>
        <v>0</v>
      </c>
      <c r="G12" s="171"/>
      <c r="H12" s="71"/>
      <c r="I12" s="72">
        <f t="shared" ref="I12:J14" si="11">D12</f>
        <v>0</v>
      </c>
      <c r="J12" s="73">
        <f t="shared" si="11"/>
        <v>0</v>
      </c>
      <c r="K12" s="114">
        <f t="shared" si="6"/>
        <v>0</v>
      </c>
      <c r="L12" s="171"/>
      <c r="M12" s="117"/>
      <c r="N12" s="118">
        <f t="shared" ref="N12:O14" si="12">I12</f>
        <v>0</v>
      </c>
      <c r="O12" s="119">
        <f t="shared" si="12"/>
        <v>0</v>
      </c>
      <c r="P12" s="141">
        <f t="shared" si="5"/>
        <v>0</v>
      </c>
    </row>
    <row r="13" spans="1:16" ht="18.75" x14ac:dyDescent="0.3">
      <c r="A13" s="40" t="s">
        <v>7</v>
      </c>
      <c r="B13" s="7"/>
      <c r="C13" s="83"/>
      <c r="D13" s="84"/>
      <c r="E13" s="85"/>
      <c r="F13" s="68">
        <f t="shared" si="0"/>
        <v>0</v>
      </c>
      <c r="G13" s="171"/>
      <c r="H13" s="71"/>
      <c r="I13" s="72">
        <f t="shared" si="11"/>
        <v>0</v>
      </c>
      <c r="J13" s="73">
        <f t="shared" si="11"/>
        <v>0</v>
      </c>
      <c r="K13" s="114">
        <f t="shared" si="6"/>
        <v>0</v>
      </c>
      <c r="L13" s="171"/>
      <c r="M13" s="117"/>
      <c r="N13" s="118">
        <f t="shared" si="12"/>
        <v>0</v>
      </c>
      <c r="O13" s="119">
        <f t="shared" si="12"/>
        <v>0</v>
      </c>
      <c r="P13" s="141">
        <f t="shared" si="5"/>
        <v>0</v>
      </c>
    </row>
    <row r="14" spans="1:16" ht="18.75" x14ac:dyDescent="0.3">
      <c r="A14" s="40" t="s">
        <v>76</v>
      </c>
      <c r="B14" s="7"/>
      <c r="C14" s="83">
        <v>100</v>
      </c>
      <c r="D14" s="84"/>
      <c r="E14" s="85"/>
      <c r="F14" s="68">
        <f t="shared" si="0"/>
        <v>100</v>
      </c>
      <c r="G14" s="171"/>
      <c r="H14" s="71"/>
      <c r="I14" s="72">
        <f t="shared" si="11"/>
        <v>0</v>
      </c>
      <c r="J14" s="73">
        <f t="shared" si="11"/>
        <v>0</v>
      </c>
      <c r="K14" s="114">
        <f t="shared" si="6"/>
        <v>0</v>
      </c>
      <c r="L14" s="171"/>
      <c r="M14" s="117"/>
      <c r="N14" s="118">
        <f t="shared" si="12"/>
        <v>0</v>
      </c>
      <c r="O14" s="119">
        <f t="shared" si="12"/>
        <v>0</v>
      </c>
      <c r="P14" s="141">
        <f t="shared" si="5"/>
        <v>0</v>
      </c>
    </row>
    <row r="15" spans="1:16" ht="18.75" x14ac:dyDescent="0.3">
      <c r="A15" s="27" t="s">
        <v>8</v>
      </c>
      <c r="B15" s="8">
        <v>221</v>
      </c>
      <c r="C15" s="86">
        <f t="shared" ref="C15:D15" si="13">SUM(C16:C19)</f>
        <v>1525</v>
      </c>
      <c r="D15" s="86">
        <f t="shared" si="13"/>
        <v>13302.94</v>
      </c>
      <c r="E15" s="86">
        <f>SUM(E16:E19)</f>
        <v>0</v>
      </c>
      <c r="F15" s="68">
        <f t="shared" si="0"/>
        <v>14827.94</v>
      </c>
      <c r="G15" s="148">
        <f>ROUND(C15*(36159700/39937100),2)</f>
        <v>1380.76</v>
      </c>
      <c r="H15" s="164">
        <f>G15</f>
        <v>1380.76</v>
      </c>
      <c r="I15" s="74">
        <f t="shared" ref="I15" si="14">SUM(I16:I19)</f>
        <v>13302.94</v>
      </c>
      <c r="J15" s="74">
        <f>SUM(J16:J19)</f>
        <v>0</v>
      </c>
      <c r="K15" s="114">
        <f t="shared" si="6"/>
        <v>14683.7</v>
      </c>
      <c r="L15" s="148">
        <f>ROUND(C15*(35656400/39937100),2)</f>
        <v>1361.54</v>
      </c>
      <c r="M15" s="165">
        <f>L15</f>
        <v>1361.54</v>
      </c>
      <c r="N15" s="121">
        <f t="shared" ref="N15" si="15">SUM(N16:N19)</f>
        <v>13302.94</v>
      </c>
      <c r="O15" s="121">
        <f>SUM(O16:O19)</f>
        <v>0</v>
      </c>
      <c r="P15" s="141">
        <f t="shared" si="5"/>
        <v>14664.48</v>
      </c>
    </row>
    <row r="16" spans="1:16" ht="18.75" x14ac:dyDescent="0.3">
      <c r="A16" s="40" t="s">
        <v>9</v>
      </c>
      <c r="B16" s="7"/>
      <c r="C16" s="83"/>
      <c r="D16" s="84">
        <v>13302.94</v>
      </c>
      <c r="E16" s="85"/>
      <c r="F16" s="68">
        <f t="shared" si="0"/>
        <v>13302.94</v>
      </c>
      <c r="G16" s="150"/>
      <c r="H16" s="71"/>
      <c r="I16" s="72">
        <f t="shared" ref="I16:J20" si="16">D16</f>
        <v>13302.94</v>
      </c>
      <c r="J16" s="73">
        <f t="shared" si="16"/>
        <v>0</v>
      </c>
      <c r="K16" s="114">
        <f t="shared" si="6"/>
        <v>13302.94</v>
      </c>
      <c r="L16" s="150"/>
      <c r="M16" s="117"/>
      <c r="N16" s="118">
        <f t="shared" ref="N16:O20" si="17">I16</f>
        <v>13302.94</v>
      </c>
      <c r="O16" s="119">
        <f t="shared" si="17"/>
        <v>0</v>
      </c>
      <c r="P16" s="141">
        <f t="shared" si="5"/>
        <v>13302.94</v>
      </c>
    </row>
    <row r="17" spans="1:16" ht="18.75" hidden="1" customHeight="1" x14ac:dyDescent="0.3">
      <c r="A17" s="40" t="s">
        <v>10</v>
      </c>
      <c r="B17" s="7"/>
      <c r="C17" s="83"/>
      <c r="D17" s="84"/>
      <c r="E17" s="85"/>
      <c r="F17" s="68">
        <f t="shared" si="0"/>
        <v>0</v>
      </c>
      <c r="G17" s="150"/>
      <c r="H17" s="71"/>
      <c r="I17" s="72">
        <f t="shared" si="16"/>
        <v>0</v>
      </c>
      <c r="J17" s="73">
        <f t="shared" si="16"/>
        <v>0</v>
      </c>
      <c r="K17" s="114">
        <f t="shared" si="6"/>
        <v>0</v>
      </c>
      <c r="L17" s="150"/>
      <c r="M17" s="117"/>
      <c r="N17" s="118">
        <f t="shared" si="17"/>
        <v>0</v>
      </c>
      <c r="O17" s="119">
        <f t="shared" si="17"/>
        <v>0</v>
      </c>
      <c r="P17" s="141">
        <f t="shared" si="5"/>
        <v>0</v>
      </c>
    </row>
    <row r="18" spans="1:16" ht="18.75" hidden="1" customHeight="1" x14ac:dyDescent="0.3">
      <c r="A18" s="40" t="s">
        <v>11</v>
      </c>
      <c r="B18" s="7"/>
      <c r="C18" s="83"/>
      <c r="D18" s="84"/>
      <c r="E18" s="85"/>
      <c r="F18" s="68">
        <f t="shared" si="0"/>
        <v>0</v>
      </c>
      <c r="G18" s="150"/>
      <c r="H18" s="71"/>
      <c r="I18" s="72">
        <f t="shared" si="16"/>
        <v>0</v>
      </c>
      <c r="J18" s="73">
        <f t="shared" si="16"/>
        <v>0</v>
      </c>
      <c r="K18" s="114">
        <f t="shared" si="6"/>
        <v>0</v>
      </c>
      <c r="L18" s="150"/>
      <c r="M18" s="117"/>
      <c r="N18" s="118">
        <f t="shared" si="17"/>
        <v>0</v>
      </c>
      <c r="O18" s="119">
        <f t="shared" si="17"/>
        <v>0</v>
      </c>
      <c r="P18" s="141">
        <f t="shared" si="5"/>
        <v>0</v>
      </c>
    </row>
    <row r="19" spans="1:16" ht="21.75" customHeight="1" x14ac:dyDescent="0.3">
      <c r="A19" s="39" t="s">
        <v>111</v>
      </c>
      <c r="B19" s="7"/>
      <c r="C19" s="83">
        <v>1525</v>
      </c>
      <c r="D19" s="84"/>
      <c r="E19" s="85"/>
      <c r="F19" s="68">
        <f t="shared" si="0"/>
        <v>1525</v>
      </c>
      <c r="G19" s="150"/>
      <c r="H19" s="71"/>
      <c r="I19" s="72">
        <f t="shared" si="16"/>
        <v>0</v>
      </c>
      <c r="J19" s="73">
        <f t="shared" si="16"/>
        <v>0</v>
      </c>
      <c r="K19" s="114">
        <f t="shared" si="6"/>
        <v>0</v>
      </c>
      <c r="L19" s="150"/>
      <c r="M19" s="117"/>
      <c r="N19" s="118">
        <f t="shared" si="17"/>
        <v>0</v>
      </c>
      <c r="O19" s="119">
        <f t="shared" si="17"/>
        <v>0</v>
      </c>
      <c r="P19" s="141">
        <f t="shared" si="5"/>
        <v>0</v>
      </c>
    </row>
    <row r="20" spans="1:16" ht="18.75" x14ac:dyDescent="0.3">
      <c r="A20" s="27" t="s">
        <v>12</v>
      </c>
      <c r="B20" s="8">
        <v>222</v>
      </c>
      <c r="C20" s="87"/>
      <c r="D20" s="88"/>
      <c r="E20" s="86">
        <f>C20-D20</f>
        <v>0</v>
      </c>
      <c r="F20" s="68">
        <f t="shared" si="0"/>
        <v>0</v>
      </c>
      <c r="G20" s="150"/>
      <c r="H20" s="71"/>
      <c r="I20" s="72">
        <f t="shared" si="16"/>
        <v>0</v>
      </c>
      <c r="J20" s="73">
        <f t="shared" si="16"/>
        <v>0</v>
      </c>
      <c r="K20" s="114">
        <f t="shared" si="6"/>
        <v>0</v>
      </c>
      <c r="L20" s="150"/>
      <c r="M20" s="117"/>
      <c r="N20" s="118">
        <f t="shared" si="17"/>
        <v>0</v>
      </c>
      <c r="O20" s="119">
        <f t="shared" si="17"/>
        <v>0</v>
      </c>
      <c r="P20" s="141">
        <f t="shared" si="5"/>
        <v>0</v>
      </c>
    </row>
    <row r="21" spans="1:16" ht="18.75" x14ac:dyDescent="0.3">
      <c r="A21" s="27" t="s">
        <v>13</v>
      </c>
      <c r="B21" s="8">
        <v>223</v>
      </c>
      <c r="C21" s="86">
        <f>SUM(C22:C28)</f>
        <v>431841.77999999997</v>
      </c>
      <c r="D21" s="86">
        <f t="shared" ref="D21:E21" si="18">SUM(D22:D28)</f>
        <v>0</v>
      </c>
      <c r="E21" s="86">
        <f t="shared" si="18"/>
        <v>0</v>
      </c>
      <c r="F21" s="68">
        <f t="shared" si="0"/>
        <v>431841.77999999997</v>
      </c>
      <c r="G21" s="148">
        <f t="shared" ref="G21:G29" si="19">ROUND(C21*(36159700/39937100),2)</f>
        <v>390996.57</v>
      </c>
      <c r="H21" s="74">
        <f>SUM(H22:H28)</f>
        <v>390996.57</v>
      </c>
      <c r="I21" s="74">
        <f t="shared" ref="I21:J21" si="20">SUM(I22:I27)</f>
        <v>0</v>
      </c>
      <c r="J21" s="74">
        <f t="shared" si="20"/>
        <v>0</v>
      </c>
      <c r="K21" s="114">
        <f t="shared" si="6"/>
        <v>390996.57</v>
      </c>
      <c r="L21" s="148">
        <f t="shared" ref="L21:L29" si="21">ROUND(C21*(35656400/39937100),2)</f>
        <v>385554.37</v>
      </c>
      <c r="M21" s="121">
        <f>L21</f>
        <v>385554.37</v>
      </c>
      <c r="N21" s="121">
        <f t="shared" ref="N21:O21" si="22">SUM(N22:N27)</f>
        <v>0</v>
      </c>
      <c r="O21" s="121">
        <f t="shared" si="22"/>
        <v>0</v>
      </c>
      <c r="P21" s="141">
        <f t="shared" si="5"/>
        <v>385554.37</v>
      </c>
    </row>
    <row r="22" spans="1:16" ht="19.5" customHeight="1" x14ac:dyDescent="0.3">
      <c r="A22" s="39" t="s">
        <v>14</v>
      </c>
      <c r="B22" s="9"/>
      <c r="C22" s="89">
        <v>172099.08</v>
      </c>
      <c r="D22" s="81"/>
      <c r="E22" s="82"/>
      <c r="F22" s="68">
        <f t="shared" si="0"/>
        <v>172099.08</v>
      </c>
      <c r="G22" s="171">
        <f t="shared" si="19"/>
        <v>155821.31</v>
      </c>
      <c r="H22" s="71">
        <f>G22</f>
        <v>155821.31</v>
      </c>
      <c r="I22" s="72">
        <f t="shared" ref="I22:J37" si="23">D22</f>
        <v>0</v>
      </c>
      <c r="J22" s="73">
        <f t="shared" si="23"/>
        <v>0</v>
      </c>
      <c r="K22" s="114">
        <f t="shared" si="6"/>
        <v>155821.31</v>
      </c>
      <c r="L22" s="171">
        <f t="shared" si="21"/>
        <v>153652.46</v>
      </c>
      <c r="M22" s="120">
        <f t="shared" ref="M22:M29" si="24">L22</f>
        <v>153652.46</v>
      </c>
      <c r="N22" s="118">
        <f t="shared" ref="N22:O28" si="25">I22</f>
        <v>0</v>
      </c>
      <c r="O22" s="119">
        <f t="shared" si="25"/>
        <v>0</v>
      </c>
      <c r="P22" s="141">
        <f t="shared" si="5"/>
        <v>153652.46</v>
      </c>
    </row>
    <row r="23" spans="1:16" ht="18.75" x14ac:dyDescent="0.3">
      <c r="A23" s="39" t="s">
        <v>31</v>
      </c>
      <c r="B23" s="9"/>
      <c r="C23" s="89"/>
      <c r="D23" s="81"/>
      <c r="E23" s="82"/>
      <c r="F23" s="68">
        <f t="shared" si="0"/>
        <v>0</v>
      </c>
      <c r="G23" s="171">
        <f t="shared" si="19"/>
        <v>0</v>
      </c>
      <c r="H23" s="71">
        <f t="shared" ref="H23:H28" si="26">G23</f>
        <v>0</v>
      </c>
      <c r="I23" s="72">
        <f t="shared" si="23"/>
        <v>0</v>
      </c>
      <c r="J23" s="73">
        <f t="shared" si="23"/>
        <v>0</v>
      </c>
      <c r="K23" s="114">
        <f t="shared" si="6"/>
        <v>0</v>
      </c>
      <c r="L23" s="171">
        <f t="shared" si="21"/>
        <v>0</v>
      </c>
      <c r="M23" s="120">
        <f t="shared" si="24"/>
        <v>0</v>
      </c>
      <c r="N23" s="118">
        <f t="shared" si="25"/>
        <v>0</v>
      </c>
      <c r="O23" s="119">
        <f t="shared" si="25"/>
        <v>0</v>
      </c>
      <c r="P23" s="141">
        <f t="shared" si="5"/>
        <v>0</v>
      </c>
    </row>
    <row r="24" spans="1:16" ht="18.75" x14ac:dyDescent="0.3">
      <c r="A24" s="39" t="s">
        <v>15</v>
      </c>
      <c r="B24" s="4"/>
      <c r="C24" s="89">
        <v>190080</v>
      </c>
      <c r="D24" s="81"/>
      <c r="E24" s="82"/>
      <c r="F24" s="68">
        <f t="shared" si="0"/>
        <v>190080</v>
      </c>
      <c r="G24" s="171">
        <f t="shared" si="19"/>
        <v>172101.52</v>
      </c>
      <c r="H24" s="71">
        <f t="shared" si="26"/>
        <v>172101.52</v>
      </c>
      <c r="I24" s="72">
        <f t="shared" si="23"/>
        <v>0</v>
      </c>
      <c r="J24" s="73">
        <f t="shared" si="23"/>
        <v>0</v>
      </c>
      <c r="K24" s="114">
        <f t="shared" si="6"/>
        <v>172101.52</v>
      </c>
      <c r="L24" s="171">
        <f t="shared" si="21"/>
        <v>169706.08</v>
      </c>
      <c r="M24" s="120">
        <f t="shared" si="24"/>
        <v>169706.08</v>
      </c>
      <c r="N24" s="118">
        <f t="shared" si="25"/>
        <v>0</v>
      </c>
      <c r="O24" s="119">
        <f t="shared" si="25"/>
        <v>0</v>
      </c>
      <c r="P24" s="141">
        <f t="shared" si="5"/>
        <v>169706.08</v>
      </c>
    </row>
    <row r="25" spans="1:16" ht="18.75" x14ac:dyDescent="0.3">
      <c r="A25" s="39" t="s">
        <v>16</v>
      </c>
      <c r="B25" s="4"/>
      <c r="C25" s="89">
        <v>47965.32</v>
      </c>
      <c r="D25" s="81"/>
      <c r="E25" s="82"/>
      <c r="F25" s="68">
        <f t="shared" si="0"/>
        <v>47965.32</v>
      </c>
      <c r="G25" s="171">
        <f t="shared" si="19"/>
        <v>43428.58</v>
      </c>
      <c r="H25" s="71">
        <f t="shared" si="26"/>
        <v>43428.58</v>
      </c>
      <c r="I25" s="72">
        <f t="shared" si="23"/>
        <v>0</v>
      </c>
      <c r="J25" s="73">
        <f t="shared" si="23"/>
        <v>0</v>
      </c>
      <c r="K25" s="114">
        <f t="shared" si="6"/>
        <v>43428.58</v>
      </c>
      <c r="L25" s="171">
        <f t="shared" si="21"/>
        <v>42824.11</v>
      </c>
      <c r="M25" s="120">
        <f t="shared" si="24"/>
        <v>42824.11</v>
      </c>
      <c r="N25" s="118">
        <f t="shared" si="25"/>
        <v>0</v>
      </c>
      <c r="O25" s="119">
        <f t="shared" si="25"/>
        <v>0</v>
      </c>
      <c r="P25" s="141">
        <f t="shared" si="5"/>
        <v>42824.11</v>
      </c>
    </row>
    <row r="26" spans="1:16" ht="18.75" x14ac:dyDescent="0.3">
      <c r="A26" s="39" t="s">
        <v>60</v>
      </c>
      <c r="B26" s="4"/>
      <c r="C26" s="89">
        <v>16065</v>
      </c>
      <c r="D26" s="81"/>
      <c r="E26" s="82"/>
      <c r="F26" s="68">
        <f t="shared" si="0"/>
        <v>16065</v>
      </c>
      <c r="G26" s="171">
        <f t="shared" si="19"/>
        <v>14545.51</v>
      </c>
      <c r="H26" s="71">
        <f t="shared" si="26"/>
        <v>14545.51</v>
      </c>
      <c r="I26" s="72">
        <f t="shared" si="23"/>
        <v>0</v>
      </c>
      <c r="J26" s="73">
        <f t="shared" si="23"/>
        <v>0</v>
      </c>
      <c r="K26" s="114">
        <f t="shared" si="6"/>
        <v>14545.51</v>
      </c>
      <c r="L26" s="171">
        <f t="shared" si="21"/>
        <v>14343.06</v>
      </c>
      <c r="M26" s="120">
        <f t="shared" si="24"/>
        <v>14343.06</v>
      </c>
      <c r="N26" s="118">
        <f t="shared" si="25"/>
        <v>0</v>
      </c>
      <c r="O26" s="119">
        <f t="shared" si="25"/>
        <v>0</v>
      </c>
      <c r="P26" s="141">
        <f t="shared" si="5"/>
        <v>14343.06</v>
      </c>
    </row>
    <row r="27" spans="1:16" ht="18.75" x14ac:dyDescent="0.3">
      <c r="A27" s="39" t="s">
        <v>17</v>
      </c>
      <c r="B27" s="4"/>
      <c r="C27" s="89"/>
      <c r="D27" s="81"/>
      <c r="E27" s="82"/>
      <c r="F27" s="68">
        <f t="shared" si="0"/>
        <v>0</v>
      </c>
      <c r="G27" s="171">
        <f t="shared" si="19"/>
        <v>0</v>
      </c>
      <c r="H27" s="71">
        <f t="shared" si="26"/>
        <v>0</v>
      </c>
      <c r="I27" s="72">
        <f t="shared" si="23"/>
        <v>0</v>
      </c>
      <c r="J27" s="73">
        <f t="shared" si="23"/>
        <v>0</v>
      </c>
      <c r="K27" s="114">
        <f t="shared" si="6"/>
        <v>0</v>
      </c>
      <c r="L27" s="171">
        <f t="shared" si="21"/>
        <v>0</v>
      </c>
      <c r="M27" s="120">
        <f t="shared" si="24"/>
        <v>0</v>
      </c>
      <c r="N27" s="118">
        <f t="shared" si="25"/>
        <v>0</v>
      </c>
      <c r="O27" s="119">
        <f t="shared" si="25"/>
        <v>0</v>
      </c>
      <c r="P27" s="141">
        <f t="shared" si="5"/>
        <v>0</v>
      </c>
    </row>
    <row r="28" spans="1:16" ht="18.75" x14ac:dyDescent="0.3">
      <c r="A28" s="39" t="s">
        <v>92</v>
      </c>
      <c r="B28" s="4"/>
      <c r="C28" s="89">
        <v>5632.38</v>
      </c>
      <c r="D28" s="81"/>
      <c r="E28" s="82"/>
      <c r="F28" s="68">
        <f t="shared" si="0"/>
        <v>5632.38</v>
      </c>
      <c r="G28" s="171">
        <f t="shared" si="19"/>
        <v>5099.6499999999996</v>
      </c>
      <c r="H28" s="71">
        <f t="shared" si="26"/>
        <v>5099.6499999999996</v>
      </c>
      <c r="I28" s="72">
        <f t="shared" si="23"/>
        <v>0</v>
      </c>
      <c r="J28" s="73">
        <f t="shared" si="23"/>
        <v>0</v>
      </c>
      <c r="K28" s="114">
        <f t="shared" si="6"/>
        <v>5099.6499999999996</v>
      </c>
      <c r="L28" s="171">
        <f t="shared" si="21"/>
        <v>5028.67</v>
      </c>
      <c r="M28" s="120">
        <f t="shared" si="24"/>
        <v>5028.67</v>
      </c>
      <c r="N28" s="118">
        <f t="shared" si="25"/>
        <v>0</v>
      </c>
      <c r="O28" s="119">
        <f t="shared" si="25"/>
        <v>0</v>
      </c>
      <c r="P28" s="141">
        <f t="shared" si="5"/>
        <v>5028.67</v>
      </c>
    </row>
    <row r="29" spans="1:16" s="33" customFormat="1" ht="37.5" x14ac:dyDescent="0.3">
      <c r="A29" s="25" t="s">
        <v>18</v>
      </c>
      <c r="B29" s="10">
        <v>225</v>
      </c>
      <c r="C29" s="78">
        <f>SUM(C30:C59)</f>
        <v>49331</v>
      </c>
      <c r="D29" s="90">
        <f t="shared" ref="D29" si="27">SUM(D30:D59)</f>
        <v>3000</v>
      </c>
      <c r="E29" s="78">
        <f>SUM(E31:E59)</f>
        <v>0</v>
      </c>
      <c r="F29" s="68">
        <f t="shared" si="0"/>
        <v>52331</v>
      </c>
      <c r="G29" s="148">
        <f t="shared" si="19"/>
        <v>44665.09</v>
      </c>
      <c r="H29" s="164">
        <f>G29</f>
        <v>44665.09</v>
      </c>
      <c r="I29" s="77">
        <f t="shared" ref="I29" si="28">SUM(I30:I59)</f>
        <v>3000</v>
      </c>
      <c r="J29" s="69">
        <f>SUM(J31:J59)</f>
        <v>0</v>
      </c>
      <c r="K29" s="114">
        <f t="shared" si="6"/>
        <v>47665.09</v>
      </c>
      <c r="L29" s="148">
        <f t="shared" si="21"/>
        <v>44043.4</v>
      </c>
      <c r="M29" s="121">
        <f t="shared" si="24"/>
        <v>44043.4</v>
      </c>
      <c r="N29" s="124">
        <f t="shared" ref="N29" si="29">SUM(N30:N59)</f>
        <v>3000</v>
      </c>
      <c r="O29" s="115">
        <f>SUM(O31:O59)</f>
        <v>0</v>
      </c>
      <c r="P29" s="141">
        <f t="shared" si="5"/>
        <v>47043.4</v>
      </c>
    </row>
    <row r="30" spans="1:16" s="33" customFormat="1" ht="36" customHeight="1" x14ac:dyDescent="0.2">
      <c r="A30" s="34" t="s">
        <v>131</v>
      </c>
      <c r="B30" s="10"/>
      <c r="C30" s="78"/>
      <c r="D30" s="81"/>
      <c r="E30" s="82"/>
      <c r="F30" s="68">
        <f t="shared" si="0"/>
        <v>0</v>
      </c>
      <c r="G30" s="171"/>
      <c r="H30" s="71"/>
      <c r="I30" s="72">
        <f>D30</f>
        <v>0</v>
      </c>
      <c r="J30" s="73"/>
      <c r="K30" s="114">
        <f t="shared" si="6"/>
        <v>0</v>
      </c>
      <c r="L30" s="148"/>
      <c r="M30" s="117"/>
      <c r="N30" s="118">
        <f>D30</f>
        <v>0</v>
      </c>
      <c r="O30" s="119"/>
      <c r="P30" s="141">
        <f t="shared" si="5"/>
        <v>0</v>
      </c>
    </row>
    <row r="31" spans="1:16" ht="36" customHeight="1" x14ac:dyDescent="0.2">
      <c r="A31" s="34" t="s">
        <v>40</v>
      </c>
      <c r="B31" s="10"/>
      <c r="C31" s="78"/>
      <c r="D31" s="81"/>
      <c r="E31" s="82"/>
      <c r="F31" s="68">
        <f t="shared" si="0"/>
        <v>0</v>
      </c>
      <c r="G31" s="171"/>
      <c r="H31" s="71"/>
      <c r="I31" s="72">
        <f t="shared" si="23"/>
        <v>0</v>
      </c>
      <c r="J31" s="73"/>
      <c r="K31" s="114">
        <f t="shared" si="6"/>
        <v>0</v>
      </c>
      <c r="L31" s="148"/>
      <c r="M31" s="117"/>
      <c r="N31" s="118">
        <f t="shared" ref="N31:N34" si="30">D31</f>
        <v>0</v>
      </c>
      <c r="O31" s="119"/>
      <c r="P31" s="141">
        <f t="shared" si="5"/>
        <v>0</v>
      </c>
    </row>
    <row r="32" spans="1:16" ht="36" customHeight="1" x14ac:dyDescent="0.2">
      <c r="A32" s="34" t="s">
        <v>65</v>
      </c>
      <c r="B32" s="10"/>
      <c r="C32" s="78"/>
      <c r="D32" s="81"/>
      <c r="E32" s="82"/>
      <c r="F32" s="68">
        <f t="shared" si="0"/>
        <v>0</v>
      </c>
      <c r="G32" s="171"/>
      <c r="H32" s="71"/>
      <c r="I32" s="72">
        <f t="shared" si="23"/>
        <v>0</v>
      </c>
      <c r="J32" s="73"/>
      <c r="K32" s="114">
        <f t="shared" si="6"/>
        <v>0</v>
      </c>
      <c r="L32" s="148"/>
      <c r="M32" s="117"/>
      <c r="N32" s="118">
        <f t="shared" si="30"/>
        <v>0</v>
      </c>
      <c r="O32" s="119"/>
      <c r="P32" s="141">
        <f t="shared" si="5"/>
        <v>0</v>
      </c>
    </row>
    <row r="33" spans="1:16" ht="36" customHeight="1" x14ac:dyDescent="0.2">
      <c r="A33" s="35" t="s">
        <v>85</v>
      </c>
      <c r="B33" s="10"/>
      <c r="C33" s="78"/>
      <c r="D33" s="81"/>
      <c r="E33" s="82"/>
      <c r="F33" s="68">
        <f t="shared" si="0"/>
        <v>0</v>
      </c>
      <c r="G33" s="171"/>
      <c r="H33" s="71"/>
      <c r="I33" s="72">
        <f t="shared" si="23"/>
        <v>0</v>
      </c>
      <c r="J33" s="73"/>
      <c r="K33" s="114">
        <f t="shared" si="6"/>
        <v>0</v>
      </c>
      <c r="L33" s="148"/>
      <c r="M33" s="117"/>
      <c r="N33" s="118">
        <f t="shared" si="30"/>
        <v>0</v>
      </c>
      <c r="O33" s="119"/>
      <c r="P33" s="141">
        <f t="shared" si="5"/>
        <v>0</v>
      </c>
    </row>
    <row r="34" spans="1:16" ht="45" customHeight="1" x14ac:dyDescent="0.2">
      <c r="A34" s="34" t="s">
        <v>44</v>
      </c>
      <c r="B34" s="10"/>
      <c r="C34" s="78"/>
      <c r="D34" s="81"/>
      <c r="E34" s="82"/>
      <c r="F34" s="68">
        <f t="shared" si="0"/>
        <v>0</v>
      </c>
      <c r="G34" s="171"/>
      <c r="H34" s="71"/>
      <c r="I34" s="72">
        <f t="shared" si="23"/>
        <v>0</v>
      </c>
      <c r="J34" s="73"/>
      <c r="K34" s="114">
        <f t="shared" si="6"/>
        <v>0</v>
      </c>
      <c r="L34" s="148"/>
      <c r="M34" s="117"/>
      <c r="N34" s="118">
        <f t="shared" si="30"/>
        <v>0</v>
      </c>
      <c r="O34" s="119"/>
      <c r="P34" s="141">
        <f t="shared" si="5"/>
        <v>0</v>
      </c>
    </row>
    <row r="35" spans="1:16" ht="73.5" customHeight="1" x14ac:dyDescent="0.25">
      <c r="A35" s="144" t="s">
        <v>130</v>
      </c>
      <c r="B35" s="4"/>
      <c r="C35" s="172">
        <v>18000</v>
      </c>
      <c r="D35" s="81"/>
      <c r="E35" s="82"/>
      <c r="F35" s="68">
        <f t="shared" si="0"/>
        <v>18000</v>
      </c>
      <c r="G35" s="171"/>
      <c r="H35" s="71"/>
      <c r="I35" s="72">
        <f t="shared" si="23"/>
        <v>0</v>
      </c>
      <c r="J35" s="73">
        <f t="shared" si="23"/>
        <v>0</v>
      </c>
      <c r="K35" s="114">
        <f t="shared" si="6"/>
        <v>0</v>
      </c>
      <c r="L35" s="148"/>
      <c r="M35" s="117"/>
      <c r="N35" s="118">
        <f t="shared" ref="N35:O98" si="31">I35</f>
        <v>0</v>
      </c>
      <c r="O35" s="119">
        <f t="shared" si="31"/>
        <v>0</v>
      </c>
      <c r="P35" s="141">
        <f t="shared" si="5"/>
        <v>0</v>
      </c>
    </row>
    <row r="36" spans="1:16" ht="37.5" x14ac:dyDescent="0.25">
      <c r="A36" s="34" t="s">
        <v>132</v>
      </c>
      <c r="B36" s="4"/>
      <c r="C36" s="172"/>
      <c r="D36" s="81">
        <v>3000</v>
      </c>
      <c r="E36" s="82"/>
      <c r="F36" s="68">
        <f t="shared" si="0"/>
        <v>3000</v>
      </c>
      <c r="G36" s="171"/>
      <c r="H36" s="71"/>
      <c r="I36" s="72">
        <f t="shared" si="23"/>
        <v>3000</v>
      </c>
      <c r="J36" s="73">
        <f t="shared" si="23"/>
        <v>0</v>
      </c>
      <c r="K36" s="114">
        <f t="shared" si="6"/>
        <v>3000</v>
      </c>
      <c r="L36" s="148"/>
      <c r="M36" s="117"/>
      <c r="N36" s="118">
        <f t="shared" si="31"/>
        <v>3000</v>
      </c>
      <c r="O36" s="119">
        <f t="shared" si="31"/>
        <v>0</v>
      </c>
      <c r="P36" s="141">
        <f t="shared" si="5"/>
        <v>3000</v>
      </c>
    </row>
    <row r="37" spans="1:16" ht="29.25" customHeight="1" x14ac:dyDescent="0.25">
      <c r="A37" s="34" t="s">
        <v>33</v>
      </c>
      <c r="B37" s="4"/>
      <c r="C37" s="172">
        <v>10200</v>
      </c>
      <c r="D37" s="81"/>
      <c r="E37" s="82"/>
      <c r="F37" s="68">
        <f t="shared" si="0"/>
        <v>10200</v>
      </c>
      <c r="G37" s="171"/>
      <c r="H37" s="71"/>
      <c r="I37" s="72">
        <f t="shared" si="23"/>
        <v>0</v>
      </c>
      <c r="J37" s="73">
        <f t="shared" si="23"/>
        <v>0</v>
      </c>
      <c r="K37" s="114">
        <f t="shared" si="6"/>
        <v>0</v>
      </c>
      <c r="L37" s="148"/>
      <c r="M37" s="117"/>
      <c r="N37" s="118">
        <f t="shared" si="31"/>
        <v>0</v>
      </c>
      <c r="O37" s="119">
        <f t="shared" si="31"/>
        <v>0</v>
      </c>
      <c r="P37" s="141">
        <f t="shared" si="5"/>
        <v>0</v>
      </c>
    </row>
    <row r="38" spans="1:16" ht="41.25" customHeight="1" x14ac:dyDescent="0.25">
      <c r="A38" s="144" t="s">
        <v>129</v>
      </c>
      <c r="B38" s="4"/>
      <c r="C38" s="172">
        <v>7200</v>
      </c>
      <c r="D38" s="81"/>
      <c r="E38" s="82"/>
      <c r="F38" s="68">
        <f t="shared" si="0"/>
        <v>7200</v>
      </c>
      <c r="G38" s="171"/>
      <c r="H38" s="71"/>
      <c r="I38" s="72">
        <f t="shared" ref="I38:J113" si="32">D38</f>
        <v>0</v>
      </c>
      <c r="J38" s="73">
        <f t="shared" si="32"/>
        <v>0</v>
      </c>
      <c r="K38" s="114">
        <f t="shared" si="6"/>
        <v>0</v>
      </c>
      <c r="L38" s="148"/>
      <c r="M38" s="117"/>
      <c r="N38" s="118">
        <f t="shared" si="31"/>
        <v>0</v>
      </c>
      <c r="O38" s="119">
        <f t="shared" si="31"/>
        <v>0</v>
      </c>
      <c r="P38" s="141">
        <f t="shared" si="5"/>
        <v>0</v>
      </c>
    </row>
    <row r="39" spans="1:16" ht="56.25" x14ac:dyDescent="0.25">
      <c r="A39" s="34" t="s">
        <v>114</v>
      </c>
      <c r="B39" s="4"/>
      <c r="C39" s="172"/>
      <c r="D39" s="81"/>
      <c r="E39" s="82"/>
      <c r="F39" s="68">
        <f t="shared" si="0"/>
        <v>0</v>
      </c>
      <c r="G39" s="171"/>
      <c r="H39" s="71"/>
      <c r="I39" s="72">
        <f t="shared" si="32"/>
        <v>0</v>
      </c>
      <c r="J39" s="73">
        <f t="shared" si="32"/>
        <v>0</v>
      </c>
      <c r="K39" s="114">
        <f t="shared" si="6"/>
        <v>0</v>
      </c>
      <c r="L39" s="148"/>
      <c r="M39" s="117"/>
      <c r="N39" s="118">
        <f t="shared" si="31"/>
        <v>0</v>
      </c>
      <c r="O39" s="119">
        <f t="shared" si="31"/>
        <v>0</v>
      </c>
      <c r="P39" s="141">
        <f t="shared" si="5"/>
        <v>0</v>
      </c>
    </row>
    <row r="40" spans="1:16" ht="75" x14ac:dyDescent="0.25">
      <c r="A40" s="34" t="s">
        <v>115</v>
      </c>
      <c r="B40" s="4"/>
      <c r="C40" s="172"/>
      <c r="D40" s="81"/>
      <c r="E40" s="82"/>
      <c r="F40" s="68">
        <f t="shared" si="0"/>
        <v>0</v>
      </c>
      <c r="G40" s="171"/>
      <c r="H40" s="71"/>
      <c r="I40" s="72">
        <f t="shared" si="32"/>
        <v>0</v>
      </c>
      <c r="J40" s="73">
        <f t="shared" si="32"/>
        <v>0</v>
      </c>
      <c r="K40" s="114">
        <f t="shared" si="6"/>
        <v>0</v>
      </c>
      <c r="L40" s="148"/>
      <c r="M40" s="117"/>
      <c r="N40" s="118">
        <f t="shared" si="31"/>
        <v>0</v>
      </c>
      <c r="O40" s="119">
        <f t="shared" si="31"/>
        <v>0</v>
      </c>
      <c r="P40" s="141">
        <f t="shared" si="5"/>
        <v>0</v>
      </c>
    </row>
    <row r="41" spans="1:16" ht="18.75" customHeight="1" x14ac:dyDescent="0.25">
      <c r="A41" s="34" t="s">
        <v>117</v>
      </c>
      <c r="B41" s="4"/>
      <c r="C41" s="172">
        <v>6600</v>
      </c>
      <c r="D41" s="81"/>
      <c r="E41" s="82"/>
      <c r="F41" s="68">
        <f t="shared" si="0"/>
        <v>6600</v>
      </c>
      <c r="G41" s="171"/>
      <c r="H41" s="71"/>
      <c r="I41" s="72">
        <f t="shared" si="32"/>
        <v>0</v>
      </c>
      <c r="J41" s="73">
        <f t="shared" si="32"/>
        <v>0</v>
      </c>
      <c r="K41" s="114">
        <f t="shared" si="6"/>
        <v>0</v>
      </c>
      <c r="L41" s="148"/>
      <c r="M41" s="117"/>
      <c r="N41" s="118">
        <f t="shared" si="31"/>
        <v>0</v>
      </c>
      <c r="O41" s="119">
        <f t="shared" si="31"/>
        <v>0</v>
      </c>
      <c r="P41" s="141">
        <f t="shared" si="5"/>
        <v>0</v>
      </c>
    </row>
    <row r="42" spans="1:16" ht="18.75" x14ac:dyDescent="0.25">
      <c r="A42" s="34" t="s">
        <v>19</v>
      </c>
      <c r="B42" s="4"/>
      <c r="C42" s="82"/>
      <c r="D42" s="81"/>
      <c r="E42" s="82"/>
      <c r="F42" s="68">
        <f t="shared" si="0"/>
        <v>0</v>
      </c>
      <c r="G42" s="171"/>
      <c r="H42" s="71"/>
      <c r="I42" s="72">
        <f t="shared" si="32"/>
        <v>0</v>
      </c>
      <c r="J42" s="73">
        <f t="shared" si="32"/>
        <v>0</v>
      </c>
      <c r="K42" s="114">
        <f t="shared" si="6"/>
        <v>0</v>
      </c>
      <c r="L42" s="148"/>
      <c r="M42" s="117"/>
      <c r="N42" s="118">
        <f t="shared" si="31"/>
        <v>0</v>
      </c>
      <c r="O42" s="119">
        <f t="shared" si="31"/>
        <v>0</v>
      </c>
      <c r="P42" s="141">
        <f t="shared" si="5"/>
        <v>0</v>
      </c>
    </row>
    <row r="43" spans="1:16" ht="37.5" x14ac:dyDescent="0.25">
      <c r="A43" s="34" t="s">
        <v>133</v>
      </c>
      <c r="B43" s="4"/>
      <c r="C43" s="89"/>
      <c r="D43" s="81"/>
      <c r="E43" s="82"/>
      <c r="F43" s="68">
        <f t="shared" si="0"/>
        <v>0</v>
      </c>
      <c r="G43" s="171"/>
      <c r="H43" s="71"/>
      <c r="I43" s="72">
        <f t="shared" si="32"/>
        <v>0</v>
      </c>
      <c r="J43" s="73">
        <f t="shared" si="32"/>
        <v>0</v>
      </c>
      <c r="K43" s="114">
        <f t="shared" si="6"/>
        <v>0</v>
      </c>
      <c r="L43" s="148"/>
      <c r="M43" s="117"/>
      <c r="N43" s="118">
        <f t="shared" si="31"/>
        <v>0</v>
      </c>
      <c r="O43" s="119">
        <f t="shared" si="31"/>
        <v>0</v>
      </c>
      <c r="P43" s="141">
        <f t="shared" si="5"/>
        <v>0</v>
      </c>
    </row>
    <row r="44" spans="1:16" ht="18.75" x14ac:dyDescent="0.25">
      <c r="A44" s="34" t="s">
        <v>45</v>
      </c>
      <c r="B44" s="4"/>
      <c r="C44" s="89"/>
      <c r="D44" s="81"/>
      <c r="E44" s="82"/>
      <c r="F44" s="68">
        <f t="shared" si="0"/>
        <v>0</v>
      </c>
      <c r="G44" s="171"/>
      <c r="H44" s="71"/>
      <c r="I44" s="72">
        <f t="shared" si="32"/>
        <v>0</v>
      </c>
      <c r="J44" s="73">
        <f t="shared" si="32"/>
        <v>0</v>
      </c>
      <c r="K44" s="114">
        <f t="shared" si="6"/>
        <v>0</v>
      </c>
      <c r="L44" s="148"/>
      <c r="M44" s="117"/>
      <c r="N44" s="118">
        <f t="shared" si="31"/>
        <v>0</v>
      </c>
      <c r="O44" s="119">
        <f t="shared" si="31"/>
        <v>0</v>
      </c>
      <c r="P44" s="141">
        <f t="shared" si="5"/>
        <v>0</v>
      </c>
    </row>
    <row r="45" spans="1:16" ht="24.75" customHeight="1" x14ac:dyDescent="0.25">
      <c r="A45" s="34" t="s">
        <v>46</v>
      </c>
      <c r="B45" s="4"/>
      <c r="C45" s="89"/>
      <c r="D45" s="81"/>
      <c r="E45" s="82"/>
      <c r="F45" s="68">
        <f t="shared" si="0"/>
        <v>0</v>
      </c>
      <c r="G45" s="171"/>
      <c r="H45" s="71"/>
      <c r="I45" s="72">
        <f t="shared" si="32"/>
        <v>0</v>
      </c>
      <c r="J45" s="73">
        <f t="shared" si="32"/>
        <v>0</v>
      </c>
      <c r="K45" s="114">
        <f t="shared" si="6"/>
        <v>0</v>
      </c>
      <c r="L45" s="148"/>
      <c r="M45" s="117"/>
      <c r="N45" s="118">
        <f t="shared" si="31"/>
        <v>0</v>
      </c>
      <c r="O45" s="119">
        <f t="shared" si="31"/>
        <v>0</v>
      </c>
      <c r="P45" s="141">
        <f t="shared" si="5"/>
        <v>0</v>
      </c>
    </row>
    <row r="46" spans="1:16" ht="36" customHeight="1" x14ac:dyDescent="0.25">
      <c r="A46" s="34" t="s">
        <v>47</v>
      </c>
      <c r="B46" s="4"/>
      <c r="C46" s="89"/>
      <c r="D46" s="81"/>
      <c r="E46" s="82"/>
      <c r="F46" s="68">
        <f t="shared" si="0"/>
        <v>0</v>
      </c>
      <c r="G46" s="171"/>
      <c r="H46" s="71"/>
      <c r="I46" s="72">
        <f t="shared" si="32"/>
        <v>0</v>
      </c>
      <c r="J46" s="73">
        <f t="shared" si="32"/>
        <v>0</v>
      </c>
      <c r="K46" s="114">
        <f t="shared" si="6"/>
        <v>0</v>
      </c>
      <c r="L46" s="148"/>
      <c r="M46" s="117"/>
      <c r="N46" s="118">
        <f t="shared" si="31"/>
        <v>0</v>
      </c>
      <c r="O46" s="119">
        <f t="shared" si="31"/>
        <v>0</v>
      </c>
      <c r="P46" s="141">
        <f t="shared" si="5"/>
        <v>0</v>
      </c>
    </row>
    <row r="47" spans="1:16" ht="36" customHeight="1" x14ac:dyDescent="0.3">
      <c r="A47" s="44" t="s">
        <v>81</v>
      </c>
      <c r="B47" s="4"/>
      <c r="C47" s="89"/>
      <c r="D47" s="81"/>
      <c r="E47" s="82"/>
      <c r="F47" s="68">
        <f t="shared" si="0"/>
        <v>0</v>
      </c>
      <c r="G47" s="171"/>
      <c r="H47" s="71"/>
      <c r="I47" s="72">
        <f t="shared" si="32"/>
        <v>0</v>
      </c>
      <c r="J47" s="73">
        <f t="shared" si="32"/>
        <v>0</v>
      </c>
      <c r="K47" s="114">
        <f t="shared" si="6"/>
        <v>0</v>
      </c>
      <c r="L47" s="148"/>
      <c r="M47" s="117"/>
      <c r="N47" s="118">
        <f t="shared" si="31"/>
        <v>0</v>
      </c>
      <c r="O47" s="119">
        <f t="shared" si="31"/>
        <v>0</v>
      </c>
      <c r="P47" s="141">
        <f t="shared" si="5"/>
        <v>0</v>
      </c>
    </row>
    <row r="48" spans="1:16" ht="35.25" customHeight="1" x14ac:dyDescent="0.25">
      <c r="A48" s="34" t="s">
        <v>20</v>
      </c>
      <c r="B48" s="4"/>
      <c r="C48" s="89"/>
      <c r="D48" s="81"/>
      <c r="E48" s="82"/>
      <c r="F48" s="68">
        <f t="shared" si="0"/>
        <v>0</v>
      </c>
      <c r="G48" s="171"/>
      <c r="H48" s="71"/>
      <c r="I48" s="72">
        <f t="shared" si="32"/>
        <v>0</v>
      </c>
      <c r="J48" s="73">
        <f t="shared" si="32"/>
        <v>0</v>
      </c>
      <c r="K48" s="114">
        <f t="shared" si="6"/>
        <v>0</v>
      </c>
      <c r="L48" s="148"/>
      <c r="M48" s="117"/>
      <c r="N48" s="118">
        <f t="shared" si="31"/>
        <v>0</v>
      </c>
      <c r="O48" s="119">
        <f t="shared" si="31"/>
        <v>0</v>
      </c>
      <c r="P48" s="141">
        <f t="shared" si="5"/>
        <v>0</v>
      </c>
    </row>
    <row r="49" spans="1:16" ht="22.5" customHeight="1" x14ac:dyDescent="0.25">
      <c r="A49" s="34" t="s">
        <v>21</v>
      </c>
      <c r="B49" s="4"/>
      <c r="C49" s="172">
        <v>6831</v>
      </c>
      <c r="D49" s="81"/>
      <c r="E49" s="82"/>
      <c r="F49" s="68">
        <f t="shared" si="0"/>
        <v>6831</v>
      </c>
      <c r="G49" s="171"/>
      <c r="H49" s="71"/>
      <c r="I49" s="72">
        <f t="shared" si="32"/>
        <v>0</v>
      </c>
      <c r="J49" s="73">
        <f t="shared" si="32"/>
        <v>0</v>
      </c>
      <c r="K49" s="114">
        <f t="shared" si="6"/>
        <v>0</v>
      </c>
      <c r="L49" s="148"/>
      <c r="M49" s="117"/>
      <c r="N49" s="118">
        <f t="shared" si="31"/>
        <v>0</v>
      </c>
      <c r="O49" s="119">
        <f t="shared" si="31"/>
        <v>0</v>
      </c>
      <c r="P49" s="141">
        <f t="shared" si="5"/>
        <v>0</v>
      </c>
    </row>
    <row r="50" spans="1:16" ht="42.75" customHeight="1" x14ac:dyDescent="0.25">
      <c r="A50" s="34" t="s">
        <v>73</v>
      </c>
      <c r="B50" s="4"/>
      <c r="C50" s="89"/>
      <c r="D50" s="81"/>
      <c r="E50" s="82"/>
      <c r="F50" s="68">
        <f t="shared" si="0"/>
        <v>0</v>
      </c>
      <c r="G50" s="171"/>
      <c r="H50" s="71"/>
      <c r="I50" s="72">
        <f t="shared" si="32"/>
        <v>0</v>
      </c>
      <c r="J50" s="73">
        <f t="shared" si="32"/>
        <v>0</v>
      </c>
      <c r="K50" s="114">
        <f t="shared" si="6"/>
        <v>0</v>
      </c>
      <c r="L50" s="148"/>
      <c r="M50" s="117"/>
      <c r="N50" s="118">
        <f t="shared" si="31"/>
        <v>0</v>
      </c>
      <c r="O50" s="119">
        <f t="shared" si="31"/>
        <v>0</v>
      </c>
      <c r="P50" s="141">
        <f t="shared" si="5"/>
        <v>0</v>
      </c>
    </row>
    <row r="51" spans="1:16" ht="46.5" customHeight="1" x14ac:dyDescent="0.25">
      <c r="A51" s="34" t="s">
        <v>84</v>
      </c>
      <c r="B51" s="4"/>
      <c r="C51" s="89"/>
      <c r="D51" s="81"/>
      <c r="E51" s="82"/>
      <c r="F51" s="68">
        <f t="shared" si="0"/>
        <v>0</v>
      </c>
      <c r="G51" s="171"/>
      <c r="H51" s="71"/>
      <c r="I51" s="72">
        <f t="shared" si="32"/>
        <v>0</v>
      </c>
      <c r="J51" s="73">
        <f t="shared" si="32"/>
        <v>0</v>
      </c>
      <c r="K51" s="114">
        <f t="shared" si="6"/>
        <v>0</v>
      </c>
      <c r="L51" s="148"/>
      <c r="M51" s="117"/>
      <c r="N51" s="118">
        <f t="shared" si="31"/>
        <v>0</v>
      </c>
      <c r="O51" s="119">
        <f t="shared" si="31"/>
        <v>0</v>
      </c>
      <c r="P51" s="141">
        <f t="shared" si="5"/>
        <v>0</v>
      </c>
    </row>
    <row r="52" spans="1:16" ht="41.25" customHeight="1" x14ac:dyDescent="0.25">
      <c r="A52" s="34" t="s">
        <v>135</v>
      </c>
      <c r="B52" s="4"/>
      <c r="C52" s="89"/>
      <c r="D52" s="81"/>
      <c r="E52" s="82"/>
      <c r="F52" s="68">
        <f t="shared" si="0"/>
        <v>0</v>
      </c>
      <c r="G52" s="171"/>
      <c r="H52" s="71"/>
      <c r="I52" s="72">
        <f t="shared" si="32"/>
        <v>0</v>
      </c>
      <c r="J52" s="73">
        <f t="shared" si="32"/>
        <v>0</v>
      </c>
      <c r="K52" s="114">
        <f t="shared" si="6"/>
        <v>0</v>
      </c>
      <c r="L52" s="148"/>
      <c r="M52" s="117"/>
      <c r="N52" s="118">
        <f t="shared" si="31"/>
        <v>0</v>
      </c>
      <c r="O52" s="119">
        <f t="shared" si="31"/>
        <v>0</v>
      </c>
      <c r="P52" s="141">
        <f t="shared" si="5"/>
        <v>0</v>
      </c>
    </row>
    <row r="53" spans="1:16" ht="84.75" customHeight="1" x14ac:dyDescent="0.2">
      <c r="A53" s="34" t="s">
        <v>134</v>
      </c>
      <c r="B53" s="11"/>
      <c r="C53" s="89"/>
      <c r="D53" s="81"/>
      <c r="E53" s="82"/>
      <c r="F53" s="68">
        <f t="shared" si="0"/>
        <v>0</v>
      </c>
      <c r="G53" s="171"/>
      <c r="H53" s="71"/>
      <c r="I53" s="72">
        <f t="shared" si="32"/>
        <v>0</v>
      </c>
      <c r="J53" s="73">
        <f t="shared" si="32"/>
        <v>0</v>
      </c>
      <c r="K53" s="114">
        <f t="shared" si="6"/>
        <v>0</v>
      </c>
      <c r="L53" s="148"/>
      <c r="M53" s="117"/>
      <c r="N53" s="118">
        <f t="shared" si="31"/>
        <v>0</v>
      </c>
      <c r="O53" s="119">
        <f t="shared" si="31"/>
        <v>0</v>
      </c>
      <c r="P53" s="141">
        <f t="shared" si="5"/>
        <v>0</v>
      </c>
    </row>
    <row r="54" spans="1:16" ht="19.5" customHeight="1" x14ac:dyDescent="0.2">
      <c r="A54" s="34" t="s">
        <v>136</v>
      </c>
      <c r="B54" s="11"/>
      <c r="C54" s="89"/>
      <c r="D54" s="81"/>
      <c r="E54" s="82"/>
      <c r="F54" s="68">
        <f t="shared" si="0"/>
        <v>0</v>
      </c>
      <c r="G54" s="171"/>
      <c r="H54" s="71"/>
      <c r="I54" s="72">
        <f t="shared" si="32"/>
        <v>0</v>
      </c>
      <c r="J54" s="73">
        <f t="shared" si="32"/>
        <v>0</v>
      </c>
      <c r="K54" s="114">
        <f t="shared" si="6"/>
        <v>0</v>
      </c>
      <c r="L54" s="148"/>
      <c r="M54" s="117"/>
      <c r="N54" s="118">
        <f t="shared" si="31"/>
        <v>0</v>
      </c>
      <c r="O54" s="119">
        <f t="shared" si="31"/>
        <v>0</v>
      </c>
      <c r="P54" s="141">
        <f t="shared" si="5"/>
        <v>0</v>
      </c>
    </row>
    <row r="55" spans="1:16" ht="29.25" customHeight="1" x14ac:dyDescent="0.2">
      <c r="A55" s="34" t="s">
        <v>67</v>
      </c>
      <c r="B55" s="11"/>
      <c r="C55" s="172">
        <v>500</v>
      </c>
      <c r="D55" s="81"/>
      <c r="E55" s="82"/>
      <c r="F55" s="68">
        <f t="shared" si="0"/>
        <v>500</v>
      </c>
      <c r="G55" s="171"/>
      <c r="H55" s="71"/>
      <c r="I55" s="72">
        <f t="shared" si="32"/>
        <v>0</v>
      </c>
      <c r="J55" s="73">
        <f t="shared" si="32"/>
        <v>0</v>
      </c>
      <c r="K55" s="114">
        <f t="shared" si="6"/>
        <v>0</v>
      </c>
      <c r="L55" s="148"/>
      <c r="M55" s="117"/>
      <c r="N55" s="118">
        <f t="shared" si="31"/>
        <v>0</v>
      </c>
      <c r="O55" s="119">
        <f t="shared" si="31"/>
        <v>0</v>
      </c>
      <c r="P55" s="141">
        <f t="shared" si="5"/>
        <v>0</v>
      </c>
    </row>
    <row r="56" spans="1:16" ht="18.75" x14ac:dyDescent="0.2">
      <c r="A56" s="34" t="s">
        <v>43</v>
      </c>
      <c r="B56" s="11"/>
      <c r="C56" s="89"/>
      <c r="D56" s="81"/>
      <c r="E56" s="82"/>
      <c r="F56" s="68">
        <f t="shared" si="0"/>
        <v>0</v>
      </c>
      <c r="G56" s="171"/>
      <c r="H56" s="71"/>
      <c r="I56" s="72">
        <f t="shared" si="32"/>
        <v>0</v>
      </c>
      <c r="J56" s="73">
        <f t="shared" si="32"/>
        <v>0</v>
      </c>
      <c r="K56" s="114">
        <f t="shared" si="6"/>
        <v>0</v>
      </c>
      <c r="L56" s="148"/>
      <c r="M56" s="117"/>
      <c r="N56" s="118">
        <f t="shared" si="31"/>
        <v>0</v>
      </c>
      <c r="O56" s="119">
        <f t="shared" si="31"/>
        <v>0</v>
      </c>
      <c r="P56" s="141">
        <f t="shared" si="5"/>
        <v>0</v>
      </c>
    </row>
    <row r="57" spans="1:16" ht="37.5" x14ac:dyDescent="0.2">
      <c r="A57" s="34" t="s">
        <v>32</v>
      </c>
      <c r="B57" s="11"/>
      <c r="C57" s="89"/>
      <c r="D57" s="81"/>
      <c r="E57" s="82"/>
      <c r="F57" s="68">
        <f t="shared" si="0"/>
        <v>0</v>
      </c>
      <c r="G57" s="171"/>
      <c r="H57" s="71"/>
      <c r="I57" s="72">
        <f t="shared" si="32"/>
        <v>0</v>
      </c>
      <c r="J57" s="73">
        <f t="shared" si="32"/>
        <v>0</v>
      </c>
      <c r="K57" s="114">
        <f t="shared" si="6"/>
        <v>0</v>
      </c>
      <c r="L57" s="148"/>
      <c r="M57" s="117"/>
      <c r="N57" s="118">
        <f t="shared" si="31"/>
        <v>0</v>
      </c>
      <c r="O57" s="119">
        <f t="shared" si="31"/>
        <v>0</v>
      </c>
      <c r="P57" s="141">
        <f t="shared" si="5"/>
        <v>0</v>
      </c>
    </row>
    <row r="58" spans="1:16" ht="18.75" x14ac:dyDescent="0.2">
      <c r="A58" s="34" t="s">
        <v>38</v>
      </c>
      <c r="B58" s="11"/>
      <c r="C58" s="89"/>
      <c r="D58" s="81"/>
      <c r="E58" s="82"/>
      <c r="F58" s="68">
        <f t="shared" si="0"/>
        <v>0</v>
      </c>
      <c r="G58" s="171"/>
      <c r="H58" s="71"/>
      <c r="I58" s="72">
        <f t="shared" si="32"/>
        <v>0</v>
      </c>
      <c r="J58" s="73">
        <f t="shared" si="32"/>
        <v>0</v>
      </c>
      <c r="K58" s="114">
        <f t="shared" si="6"/>
        <v>0</v>
      </c>
      <c r="L58" s="148"/>
      <c r="M58" s="117"/>
      <c r="N58" s="118">
        <f t="shared" si="31"/>
        <v>0</v>
      </c>
      <c r="O58" s="119">
        <f t="shared" si="31"/>
        <v>0</v>
      </c>
      <c r="P58" s="141">
        <f t="shared" si="5"/>
        <v>0</v>
      </c>
    </row>
    <row r="59" spans="1:16" ht="18.75" x14ac:dyDescent="0.2">
      <c r="A59" s="34" t="s">
        <v>39</v>
      </c>
      <c r="B59" s="11"/>
      <c r="C59" s="89"/>
      <c r="D59" s="81"/>
      <c r="E59" s="82"/>
      <c r="F59" s="68">
        <f t="shared" si="0"/>
        <v>0</v>
      </c>
      <c r="G59" s="171"/>
      <c r="H59" s="71"/>
      <c r="I59" s="72">
        <f t="shared" si="32"/>
        <v>0</v>
      </c>
      <c r="J59" s="73">
        <f t="shared" si="32"/>
        <v>0</v>
      </c>
      <c r="K59" s="114">
        <f t="shared" si="6"/>
        <v>0</v>
      </c>
      <c r="L59" s="148"/>
      <c r="M59" s="117"/>
      <c r="N59" s="118">
        <f t="shared" si="31"/>
        <v>0</v>
      </c>
      <c r="O59" s="119">
        <f t="shared" si="31"/>
        <v>0</v>
      </c>
      <c r="P59" s="141">
        <f t="shared" si="5"/>
        <v>0</v>
      </c>
    </row>
    <row r="60" spans="1:16" s="12" customFormat="1" ht="18.75" x14ac:dyDescent="0.3">
      <c r="A60" s="25" t="s">
        <v>22</v>
      </c>
      <c r="B60" s="3">
        <v>226</v>
      </c>
      <c r="C60" s="91">
        <f>SUM(C61:C88)</f>
        <v>389919</v>
      </c>
      <c r="D60" s="90">
        <f t="shared" ref="D60" si="33">SUM(D61:D87)</f>
        <v>60334.42</v>
      </c>
      <c r="E60" s="90">
        <v>38420</v>
      </c>
      <c r="F60" s="68">
        <f t="shared" si="0"/>
        <v>488673.42</v>
      </c>
      <c r="G60" s="148">
        <f t="shared" ref="G60" si="34">ROUND(C60*(36159700/39937100),2)</f>
        <v>353039.01</v>
      </c>
      <c r="H60" s="164">
        <f>G60</f>
        <v>353039.01</v>
      </c>
      <c r="I60" s="77">
        <f>SUM(I61:I88)</f>
        <v>60334.42</v>
      </c>
      <c r="J60" s="69">
        <f t="shared" si="32"/>
        <v>38420</v>
      </c>
      <c r="K60" s="114">
        <f t="shared" si="6"/>
        <v>451793.43</v>
      </c>
      <c r="L60" s="148">
        <f t="shared" ref="L60" si="35">ROUND(C60*(35656400/39937100),2)</f>
        <v>348125.12</v>
      </c>
      <c r="M60" s="165">
        <f>L60</f>
        <v>348125.12</v>
      </c>
      <c r="N60" s="124">
        <f t="shared" si="31"/>
        <v>60334.42</v>
      </c>
      <c r="O60" s="115">
        <f t="shared" si="31"/>
        <v>38420</v>
      </c>
      <c r="P60" s="141">
        <f t="shared" si="5"/>
        <v>446879.54</v>
      </c>
    </row>
    <row r="61" spans="1:16" s="12" customFormat="1" ht="37.5" x14ac:dyDescent="0.25">
      <c r="A61" s="41" t="s">
        <v>118</v>
      </c>
      <c r="B61" s="3"/>
      <c r="C61" s="89"/>
      <c r="D61" s="81"/>
      <c r="E61" s="82"/>
      <c r="F61" s="68">
        <f t="shared" si="0"/>
        <v>0</v>
      </c>
      <c r="G61" s="148"/>
      <c r="H61" s="71"/>
      <c r="I61" s="72">
        <f t="shared" si="32"/>
        <v>0</v>
      </c>
      <c r="J61" s="73">
        <f t="shared" si="32"/>
        <v>0</v>
      </c>
      <c r="K61" s="114">
        <f t="shared" si="6"/>
        <v>0</v>
      </c>
      <c r="L61" s="148"/>
      <c r="M61" s="117"/>
      <c r="N61" s="118">
        <f t="shared" si="31"/>
        <v>0</v>
      </c>
      <c r="O61" s="119">
        <f t="shared" si="31"/>
        <v>0</v>
      </c>
      <c r="P61" s="141">
        <f t="shared" si="5"/>
        <v>0</v>
      </c>
    </row>
    <row r="62" spans="1:16" s="12" customFormat="1" ht="18.75" x14ac:dyDescent="0.25">
      <c r="A62" s="41" t="s">
        <v>122</v>
      </c>
      <c r="B62" s="3"/>
      <c r="C62" s="89"/>
      <c r="D62" s="81"/>
      <c r="E62" s="82"/>
      <c r="F62" s="68">
        <f t="shared" si="0"/>
        <v>0</v>
      </c>
      <c r="G62" s="148"/>
      <c r="H62" s="71"/>
      <c r="I62" s="72">
        <f t="shared" si="32"/>
        <v>0</v>
      </c>
      <c r="J62" s="73">
        <f t="shared" si="32"/>
        <v>0</v>
      </c>
      <c r="K62" s="114">
        <f t="shared" si="6"/>
        <v>0</v>
      </c>
      <c r="L62" s="148"/>
      <c r="M62" s="117"/>
      <c r="N62" s="118">
        <f t="shared" si="31"/>
        <v>0</v>
      </c>
      <c r="O62" s="119">
        <f t="shared" si="31"/>
        <v>0</v>
      </c>
      <c r="P62" s="141">
        <f t="shared" si="5"/>
        <v>0</v>
      </c>
    </row>
    <row r="63" spans="1:16" s="12" customFormat="1" ht="56.25" x14ac:dyDescent="0.25">
      <c r="A63" s="41" t="s">
        <v>79</v>
      </c>
      <c r="B63" s="3"/>
      <c r="C63" s="89"/>
      <c r="D63" s="81"/>
      <c r="E63" s="82"/>
      <c r="F63" s="68">
        <f t="shared" si="0"/>
        <v>0</v>
      </c>
      <c r="G63" s="148"/>
      <c r="H63" s="71"/>
      <c r="I63" s="72">
        <f t="shared" si="32"/>
        <v>0</v>
      </c>
      <c r="J63" s="73">
        <f t="shared" si="32"/>
        <v>0</v>
      </c>
      <c r="K63" s="114">
        <f t="shared" si="6"/>
        <v>0</v>
      </c>
      <c r="L63" s="148"/>
      <c r="M63" s="117"/>
      <c r="N63" s="118">
        <f t="shared" si="31"/>
        <v>0</v>
      </c>
      <c r="O63" s="119">
        <f t="shared" si="31"/>
        <v>0</v>
      </c>
      <c r="P63" s="141">
        <f t="shared" si="5"/>
        <v>0</v>
      </c>
    </row>
    <row r="64" spans="1:16" s="12" customFormat="1" ht="56.25" x14ac:dyDescent="0.25">
      <c r="A64" s="41" t="s">
        <v>49</v>
      </c>
      <c r="B64" s="3"/>
      <c r="C64" s="172">
        <v>4700</v>
      </c>
      <c r="D64" s="81"/>
      <c r="E64" s="82"/>
      <c r="F64" s="68">
        <f t="shared" si="0"/>
        <v>4700</v>
      </c>
      <c r="G64" s="148"/>
      <c r="H64" s="71"/>
      <c r="I64" s="72">
        <f t="shared" si="32"/>
        <v>0</v>
      </c>
      <c r="J64" s="73">
        <f t="shared" si="32"/>
        <v>0</v>
      </c>
      <c r="K64" s="114">
        <f t="shared" si="6"/>
        <v>0</v>
      </c>
      <c r="L64" s="148"/>
      <c r="M64" s="117"/>
      <c r="N64" s="118">
        <f t="shared" si="31"/>
        <v>0</v>
      </c>
      <c r="O64" s="119">
        <f t="shared" si="31"/>
        <v>0</v>
      </c>
      <c r="P64" s="141">
        <f t="shared" si="5"/>
        <v>0</v>
      </c>
    </row>
    <row r="65" spans="1:16" s="12" customFormat="1" ht="37.5" x14ac:dyDescent="0.25">
      <c r="A65" s="41" t="s">
        <v>143</v>
      </c>
      <c r="B65" s="3"/>
      <c r="C65" s="89"/>
      <c r="D65" s="81"/>
      <c r="E65" s="82"/>
      <c r="F65" s="68">
        <f t="shared" si="0"/>
        <v>0</v>
      </c>
      <c r="G65" s="148"/>
      <c r="H65" s="71"/>
      <c r="I65" s="72">
        <f t="shared" si="32"/>
        <v>0</v>
      </c>
      <c r="J65" s="73">
        <f t="shared" si="32"/>
        <v>0</v>
      </c>
      <c r="K65" s="114">
        <f t="shared" si="6"/>
        <v>0</v>
      </c>
      <c r="L65" s="148"/>
      <c r="M65" s="117"/>
      <c r="N65" s="118">
        <f t="shared" si="31"/>
        <v>0</v>
      </c>
      <c r="O65" s="119">
        <f t="shared" si="31"/>
        <v>0</v>
      </c>
      <c r="P65" s="141">
        <f t="shared" si="5"/>
        <v>0</v>
      </c>
    </row>
    <row r="66" spans="1:16" s="12" customFormat="1" ht="18.75" x14ac:dyDescent="0.3">
      <c r="A66" s="42" t="s">
        <v>34</v>
      </c>
      <c r="B66" s="3"/>
      <c r="C66" s="172">
        <v>4196</v>
      </c>
      <c r="D66" s="81"/>
      <c r="E66" s="82"/>
      <c r="F66" s="68">
        <f t="shared" si="0"/>
        <v>4196</v>
      </c>
      <c r="G66" s="148"/>
      <c r="H66" s="71"/>
      <c r="I66" s="72">
        <f t="shared" si="32"/>
        <v>0</v>
      </c>
      <c r="J66" s="73">
        <f t="shared" si="32"/>
        <v>0</v>
      </c>
      <c r="K66" s="114">
        <f t="shared" si="6"/>
        <v>0</v>
      </c>
      <c r="L66" s="148"/>
      <c r="M66" s="117"/>
      <c r="N66" s="118">
        <f t="shared" si="31"/>
        <v>0</v>
      </c>
      <c r="O66" s="119">
        <f t="shared" si="31"/>
        <v>0</v>
      </c>
      <c r="P66" s="141">
        <f t="shared" si="5"/>
        <v>0</v>
      </c>
    </row>
    <row r="67" spans="1:16" s="12" customFormat="1" ht="31.5" customHeight="1" x14ac:dyDescent="0.3">
      <c r="A67" s="39" t="s">
        <v>95</v>
      </c>
      <c r="B67" s="3"/>
      <c r="C67" s="172">
        <f>'[1]Расчет на 2023 без аукциона'!$U$19</f>
        <v>27600</v>
      </c>
      <c r="D67" s="81"/>
      <c r="E67" s="82"/>
      <c r="F67" s="68">
        <f t="shared" si="0"/>
        <v>27600</v>
      </c>
      <c r="G67" s="148"/>
      <c r="H67" s="71"/>
      <c r="I67" s="72">
        <f t="shared" si="32"/>
        <v>0</v>
      </c>
      <c r="J67" s="73">
        <f t="shared" si="32"/>
        <v>0</v>
      </c>
      <c r="K67" s="114">
        <f t="shared" si="6"/>
        <v>0</v>
      </c>
      <c r="L67" s="148"/>
      <c r="M67" s="117"/>
      <c r="N67" s="118">
        <f t="shared" si="31"/>
        <v>0</v>
      </c>
      <c r="O67" s="119">
        <f t="shared" si="31"/>
        <v>0</v>
      </c>
      <c r="P67" s="141">
        <f t="shared" si="5"/>
        <v>0</v>
      </c>
    </row>
    <row r="68" spans="1:16" s="12" customFormat="1" ht="38.25" customHeight="1" x14ac:dyDescent="0.3">
      <c r="A68" s="39" t="s">
        <v>137</v>
      </c>
      <c r="B68" s="3"/>
      <c r="C68" s="89">
        <v>325014</v>
      </c>
      <c r="D68" s="81"/>
      <c r="E68" s="82"/>
      <c r="F68" s="68">
        <f t="shared" si="0"/>
        <v>325014</v>
      </c>
      <c r="G68" s="148"/>
      <c r="H68" s="71"/>
      <c r="I68" s="72">
        <f t="shared" si="32"/>
        <v>0</v>
      </c>
      <c r="J68" s="73">
        <f t="shared" si="32"/>
        <v>0</v>
      </c>
      <c r="K68" s="114">
        <f t="shared" si="6"/>
        <v>0</v>
      </c>
      <c r="L68" s="148"/>
      <c r="M68" s="117"/>
      <c r="N68" s="118">
        <f t="shared" si="31"/>
        <v>0</v>
      </c>
      <c r="O68" s="119">
        <f t="shared" si="31"/>
        <v>0</v>
      </c>
      <c r="P68" s="141">
        <f t="shared" si="5"/>
        <v>0</v>
      </c>
    </row>
    <row r="69" spans="1:16" s="12" customFormat="1" ht="40.5" customHeight="1" x14ac:dyDescent="0.25">
      <c r="A69" s="170" t="s">
        <v>138</v>
      </c>
      <c r="B69" s="3"/>
      <c r="C69" s="172">
        <v>7200</v>
      </c>
      <c r="D69" s="81"/>
      <c r="E69" s="82"/>
      <c r="F69" s="68">
        <f t="shared" si="0"/>
        <v>7200</v>
      </c>
      <c r="G69" s="148"/>
      <c r="H69" s="71"/>
      <c r="I69" s="72">
        <f t="shared" si="32"/>
        <v>0</v>
      </c>
      <c r="J69" s="73">
        <f t="shared" si="32"/>
        <v>0</v>
      </c>
      <c r="K69" s="114">
        <f t="shared" si="6"/>
        <v>0</v>
      </c>
      <c r="L69" s="148"/>
      <c r="M69" s="117"/>
      <c r="N69" s="118">
        <f t="shared" si="31"/>
        <v>0</v>
      </c>
      <c r="O69" s="119">
        <f t="shared" si="31"/>
        <v>0</v>
      </c>
      <c r="P69" s="141">
        <f t="shared" si="5"/>
        <v>0</v>
      </c>
    </row>
    <row r="70" spans="1:16" s="12" customFormat="1" ht="18.75" x14ac:dyDescent="0.3">
      <c r="A70" s="43" t="s">
        <v>80</v>
      </c>
      <c r="B70" s="3"/>
      <c r="C70" s="172"/>
      <c r="D70" s="174"/>
      <c r="E70" s="82"/>
      <c r="F70" s="68">
        <f t="shared" si="0"/>
        <v>0</v>
      </c>
      <c r="G70" s="148"/>
      <c r="H70" s="71"/>
      <c r="I70" s="72">
        <f t="shared" si="32"/>
        <v>0</v>
      </c>
      <c r="J70" s="73">
        <f t="shared" si="32"/>
        <v>0</v>
      </c>
      <c r="K70" s="114">
        <f t="shared" si="6"/>
        <v>0</v>
      </c>
      <c r="L70" s="148"/>
      <c r="M70" s="117"/>
      <c r="N70" s="118">
        <f t="shared" si="31"/>
        <v>0</v>
      </c>
      <c r="O70" s="119">
        <f t="shared" si="31"/>
        <v>0</v>
      </c>
      <c r="P70" s="141">
        <f t="shared" si="5"/>
        <v>0</v>
      </c>
    </row>
    <row r="71" spans="1:16" s="12" customFormat="1" ht="37.5" x14ac:dyDescent="0.3">
      <c r="A71" s="43" t="s">
        <v>93</v>
      </c>
      <c r="B71" s="3"/>
      <c r="C71" s="172">
        <v>1000</v>
      </c>
      <c r="D71" s="174"/>
      <c r="E71" s="82"/>
      <c r="F71" s="68">
        <f t="shared" si="0"/>
        <v>1000</v>
      </c>
      <c r="G71" s="148"/>
      <c r="H71" s="71"/>
      <c r="I71" s="72">
        <f t="shared" si="32"/>
        <v>0</v>
      </c>
      <c r="J71" s="73">
        <f t="shared" si="32"/>
        <v>0</v>
      </c>
      <c r="K71" s="114">
        <f t="shared" si="6"/>
        <v>0</v>
      </c>
      <c r="L71" s="148"/>
      <c r="M71" s="117"/>
      <c r="N71" s="118">
        <f t="shared" si="31"/>
        <v>0</v>
      </c>
      <c r="O71" s="119">
        <f t="shared" si="31"/>
        <v>0</v>
      </c>
      <c r="P71" s="141">
        <f t="shared" si="5"/>
        <v>0</v>
      </c>
    </row>
    <row r="72" spans="1:16" s="12" customFormat="1" ht="32.25" customHeight="1" x14ac:dyDescent="0.3">
      <c r="A72" s="40" t="s">
        <v>94</v>
      </c>
      <c r="B72" s="3"/>
      <c r="C72" s="172">
        <v>800</v>
      </c>
      <c r="D72" s="174"/>
      <c r="E72" s="82"/>
      <c r="F72" s="68">
        <f t="shared" si="0"/>
        <v>800</v>
      </c>
      <c r="G72" s="148"/>
      <c r="H72" s="71"/>
      <c r="I72" s="72">
        <f t="shared" si="32"/>
        <v>0</v>
      </c>
      <c r="J72" s="73">
        <f t="shared" si="32"/>
        <v>0</v>
      </c>
      <c r="K72" s="114">
        <f t="shared" si="6"/>
        <v>0</v>
      </c>
      <c r="L72" s="148"/>
      <c r="M72" s="117"/>
      <c r="N72" s="118">
        <f t="shared" si="31"/>
        <v>0</v>
      </c>
      <c r="O72" s="119">
        <f t="shared" si="31"/>
        <v>0</v>
      </c>
      <c r="P72" s="141">
        <f t="shared" si="5"/>
        <v>0</v>
      </c>
    </row>
    <row r="73" spans="1:16" s="12" customFormat="1" ht="37.5" x14ac:dyDescent="0.3">
      <c r="A73" s="40" t="s">
        <v>70</v>
      </c>
      <c r="B73" s="3"/>
      <c r="C73" s="89"/>
      <c r="D73" s="81"/>
      <c r="E73" s="82"/>
      <c r="F73" s="68">
        <f t="shared" si="0"/>
        <v>0</v>
      </c>
      <c r="G73" s="148"/>
      <c r="H73" s="71"/>
      <c r="I73" s="72">
        <f t="shared" si="32"/>
        <v>0</v>
      </c>
      <c r="J73" s="73">
        <f t="shared" si="32"/>
        <v>0</v>
      </c>
      <c r="K73" s="114">
        <f t="shared" si="6"/>
        <v>0</v>
      </c>
      <c r="L73" s="148"/>
      <c r="M73" s="117"/>
      <c r="N73" s="118">
        <f t="shared" si="31"/>
        <v>0</v>
      </c>
      <c r="O73" s="119">
        <f t="shared" si="31"/>
        <v>0</v>
      </c>
      <c r="P73" s="141">
        <f t="shared" si="5"/>
        <v>0</v>
      </c>
    </row>
    <row r="74" spans="1:16" s="12" customFormat="1" ht="18.75" x14ac:dyDescent="0.3">
      <c r="A74" s="40" t="s">
        <v>77</v>
      </c>
      <c r="B74" s="3"/>
      <c r="C74" s="172">
        <v>9977</v>
      </c>
      <c r="D74" s="81">
        <v>47334</v>
      </c>
      <c r="E74" s="82"/>
      <c r="F74" s="68">
        <f t="shared" si="0"/>
        <v>57311</v>
      </c>
      <c r="G74" s="148"/>
      <c r="H74" s="71"/>
      <c r="I74" s="72">
        <v>47334</v>
      </c>
      <c r="J74" s="73">
        <f t="shared" si="32"/>
        <v>0</v>
      </c>
      <c r="K74" s="114">
        <f t="shared" si="6"/>
        <v>47334</v>
      </c>
      <c r="L74" s="148"/>
      <c r="M74" s="117"/>
      <c r="N74" s="118">
        <f t="shared" si="31"/>
        <v>47334</v>
      </c>
      <c r="O74" s="119">
        <f t="shared" si="31"/>
        <v>0</v>
      </c>
      <c r="P74" s="141">
        <f t="shared" si="5"/>
        <v>47334</v>
      </c>
    </row>
    <row r="75" spans="1:16" s="12" customFormat="1" ht="37.5" x14ac:dyDescent="0.3">
      <c r="A75" s="40" t="s">
        <v>63</v>
      </c>
      <c r="B75" s="3"/>
      <c r="C75" s="89"/>
      <c r="D75" s="81">
        <v>9107.5</v>
      </c>
      <c r="E75" s="82"/>
      <c r="F75" s="68">
        <f t="shared" si="0"/>
        <v>9107.5</v>
      </c>
      <c r="G75" s="148"/>
      <c r="H75" s="71"/>
      <c r="I75" s="72">
        <v>9107.5</v>
      </c>
      <c r="J75" s="73">
        <f t="shared" si="32"/>
        <v>0</v>
      </c>
      <c r="K75" s="114">
        <f t="shared" si="6"/>
        <v>9107.5</v>
      </c>
      <c r="L75" s="148"/>
      <c r="M75" s="117"/>
      <c r="N75" s="118">
        <f t="shared" si="31"/>
        <v>9107.5</v>
      </c>
      <c r="O75" s="119">
        <f t="shared" si="31"/>
        <v>0</v>
      </c>
      <c r="P75" s="141">
        <f t="shared" si="5"/>
        <v>9107.5</v>
      </c>
    </row>
    <row r="76" spans="1:16" s="12" customFormat="1" ht="37.5" x14ac:dyDescent="0.3">
      <c r="A76" s="40" t="s">
        <v>140</v>
      </c>
      <c r="B76" s="3"/>
      <c r="C76" s="89"/>
      <c r="D76" s="81"/>
      <c r="E76" s="82"/>
      <c r="F76" s="68">
        <f t="shared" ref="F76:F138" si="36">SUM(C76:E76)</f>
        <v>0</v>
      </c>
      <c r="G76" s="148"/>
      <c r="H76" s="71"/>
      <c r="I76" s="72">
        <f t="shared" si="32"/>
        <v>0</v>
      </c>
      <c r="J76" s="73">
        <f t="shared" si="32"/>
        <v>0</v>
      </c>
      <c r="K76" s="114">
        <f t="shared" ref="K76:K138" si="37">SUM(H76:J76)</f>
        <v>0</v>
      </c>
      <c r="L76" s="148"/>
      <c r="M76" s="117"/>
      <c r="N76" s="118">
        <f t="shared" si="31"/>
        <v>0</v>
      </c>
      <c r="O76" s="119">
        <f t="shared" si="31"/>
        <v>0</v>
      </c>
      <c r="P76" s="141">
        <f t="shared" ref="P76:P138" si="38">SUM(M76:O76)</f>
        <v>0</v>
      </c>
    </row>
    <row r="77" spans="1:16" s="12" customFormat="1" ht="56.25" x14ac:dyDescent="0.3">
      <c r="A77" s="40" t="s">
        <v>139</v>
      </c>
      <c r="B77" s="3"/>
      <c r="C77" s="89"/>
      <c r="D77" s="81"/>
      <c r="E77" s="82"/>
      <c r="F77" s="68">
        <f t="shared" si="36"/>
        <v>0</v>
      </c>
      <c r="G77" s="148"/>
      <c r="H77" s="71"/>
      <c r="I77" s="72">
        <f t="shared" si="32"/>
        <v>0</v>
      </c>
      <c r="J77" s="73">
        <f t="shared" si="32"/>
        <v>0</v>
      </c>
      <c r="K77" s="114">
        <f t="shared" si="37"/>
        <v>0</v>
      </c>
      <c r="L77" s="148"/>
      <c r="M77" s="117"/>
      <c r="N77" s="118">
        <f t="shared" si="31"/>
        <v>0</v>
      </c>
      <c r="O77" s="119">
        <f t="shared" si="31"/>
        <v>0</v>
      </c>
      <c r="P77" s="141">
        <f t="shared" si="38"/>
        <v>0</v>
      </c>
    </row>
    <row r="78" spans="1:16" s="12" customFormat="1" ht="37.5" x14ac:dyDescent="0.3">
      <c r="A78" s="40" t="s">
        <v>141</v>
      </c>
      <c r="B78" s="3"/>
      <c r="C78" s="89"/>
      <c r="D78" s="81"/>
      <c r="E78" s="82"/>
      <c r="F78" s="68">
        <f t="shared" si="36"/>
        <v>0</v>
      </c>
      <c r="G78" s="148"/>
      <c r="H78" s="71"/>
      <c r="I78" s="72">
        <f t="shared" si="32"/>
        <v>0</v>
      </c>
      <c r="J78" s="73">
        <f t="shared" si="32"/>
        <v>0</v>
      </c>
      <c r="K78" s="114">
        <f t="shared" si="37"/>
        <v>0</v>
      </c>
      <c r="L78" s="148"/>
      <c r="M78" s="117"/>
      <c r="N78" s="118">
        <f t="shared" si="31"/>
        <v>0</v>
      </c>
      <c r="O78" s="119">
        <f t="shared" si="31"/>
        <v>0</v>
      </c>
      <c r="P78" s="141">
        <f t="shared" si="38"/>
        <v>0</v>
      </c>
    </row>
    <row r="79" spans="1:16" s="12" customFormat="1" ht="37.5" x14ac:dyDescent="0.3">
      <c r="A79" s="44" t="s">
        <v>142</v>
      </c>
      <c r="B79" s="3"/>
      <c r="C79" s="89"/>
      <c r="D79" s="81"/>
      <c r="E79" s="82"/>
      <c r="F79" s="68">
        <f t="shared" si="36"/>
        <v>0</v>
      </c>
      <c r="G79" s="148"/>
      <c r="H79" s="71"/>
      <c r="I79" s="72">
        <f t="shared" si="32"/>
        <v>0</v>
      </c>
      <c r="J79" s="73">
        <f t="shared" si="32"/>
        <v>0</v>
      </c>
      <c r="K79" s="114">
        <f t="shared" si="37"/>
        <v>0</v>
      </c>
      <c r="L79" s="148"/>
      <c r="M79" s="117"/>
      <c r="N79" s="118">
        <f t="shared" si="31"/>
        <v>0</v>
      </c>
      <c r="O79" s="119">
        <f t="shared" si="31"/>
        <v>0</v>
      </c>
      <c r="P79" s="141">
        <f t="shared" si="38"/>
        <v>0</v>
      </c>
    </row>
    <row r="80" spans="1:16" s="12" customFormat="1" ht="37.5" x14ac:dyDescent="0.25">
      <c r="A80" s="142" t="s">
        <v>144</v>
      </c>
      <c r="B80" s="3"/>
      <c r="C80" s="89"/>
      <c r="D80" s="81"/>
      <c r="E80" s="82"/>
      <c r="F80" s="68">
        <f t="shared" si="36"/>
        <v>0</v>
      </c>
      <c r="G80" s="148"/>
      <c r="H80" s="71"/>
      <c r="I80" s="72">
        <f t="shared" si="32"/>
        <v>0</v>
      </c>
      <c r="J80" s="73">
        <f t="shared" si="32"/>
        <v>0</v>
      </c>
      <c r="K80" s="114">
        <f t="shared" si="37"/>
        <v>0</v>
      </c>
      <c r="L80" s="148"/>
      <c r="M80" s="117"/>
      <c r="N80" s="118">
        <f t="shared" si="31"/>
        <v>0</v>
      </c>
      <c r="O80" s="119">
        <f t="shared" si="31"/>
        <v>0</v>
      </c>
      <c r="P80" s="141">
        <f t="shared" si="38"/>
        <v>0</v>
      </c>
    </row>
    <row r="81" spans="1:16" s="12" customFormat="1" ht="16.5" customHeight="1" x14ac:dyDescent="0.3">
      <c r="A81" s="145" t="s">
        <v>76</v>
      </c>
      <c r="B81" s="3"/>
      <c r="C81" s="91"/>
      <c r="D81" s="81"/>
      <c r="E81" s="82"/>
      <c r="F81" s="68">
        <f t="shared" si="36"/>
        <v>0</v>
      </c>
      <c r="G81" s="148"/>
      <c r="H81" s="71"/>
      <c r="I81" s="72">
        <f t="shared" si="32"/>
        <v>0</v>
      </c>
      <c r="J81" s="73">
        <f t="shared" si="32"/>
        <v>0</v>
      </c>
      <c r="K81" s="114">
        <f t="shared" si="37"/>
        <v>0</v>
      </c>
      <c r="L81" s="148"/>
      <c r="M81" s="117"/>
      <c r="N81" s="118">
        <f t="shared" si="31"/>
        <v>0</v>
      </c>
      <c r="O81" s="119">
        <f t="shared" si="31"/>
        <v>0</v>
      </c>
      <c r="P81" s="141">
        <f t="shared" si="38"/>
        <v>0</v>
      </c>
    </row>
    <row r="82" spans="1:16" s="12" customFormat="1" ht="18.75" x14ac:dyDescent="0.3">
      <c r="A82" s="40" t="s">
        <v>36</v>
      </c>
      <c r="B82" s="3"/>
      <c r="C82" s="89"/>
      <c r="D82" s="81"/>
      <c r="E82" s="82"/>
      <c r="F82" s="68">
        <f t="shared" si="36"/>
        <v>0</v>
      </c>
      <c r="G82" s="148"/>
      <c r="H82" s="71"/>
      <c r="I82" s="72">
        <f t="shared" si="32"/>
        <v>0</v>
      </c>
      <c r="J82" s="73">
        <f t="shared" si="32"/>
        <v>0</v>
      </c>
      <c r="K82" s="114">
        <f t="shared" si="37"/>
        <v>0</v>
      </c>
      <c r="L82" s="148"/>
      <c r="M82" s="117"/>
      <c r="N82" s="118">
        <f t="shared" si="31"/>
        <v>0</v>
      </c>
      <c r="O82" s="119">
        <f t="shared" si="31"/>
        <v>0</v>
      </c>
      <c r="P82" s="141">
        <f t="shared" si="38"/>
        <v>0</v>
      </c>
    </row>
    <row r="83" spans="1:16" s="12" customFormat="1" ht="18.75" customHeight="1" x14ac:dyDescent="0.25">
      <c r="A83" s="143" t="s">
        <v>145</v>
      </c>
      <c r="B83" s="3"/>
      <c r="C83" s="172">
        <v>2232</v>
      </c>
      <c r="D83" s="81"/>
      <c r="E83" s="82"/>
      <c r="F83" s="68">
        <f t="shared" si="36"/>
        <v>2232</v>
      </c>
      <c r="G83" s="148"/>
      <c r="H83" s="71"/>
      <c r="I83" s="72">
        <f t="shared" si="32"/>
        <v>0</v>
      </c>
      <c r="J83" s="73">
        <f t="shared" si="32"/>
        <v>0</v>
      </c>
      <c r="K83" s="114">
        <f t="shared" si="37"/>
        <v>0</v>
      </c>
      <c r="L83" s="148"/>
      <c r="M83" s="117"/>
      <c r="N83" s="118">
        <f t="shared" si="31"/>
        <v>0</v>
      </c>
      <c r="O83" s="119">
        <f t="shared" si="31"/>
        <v>0</v>
      </c>
      <c r="P83" s="141">
        <f t="shared" si="38"/>
        <v>0</v>
      </c>
    </row>
    <row r="84" spans="1:16" s="12" customFormat="1" ht="18.75" x14ac:dyDescent="0.3">
      <c r="A84" s="40" t="s">
        <v>112</v>
      </c>
      <c r="B84" s="3"/>
      <c r="C84" s="89"/>
      <c r="D84" s="81"/>
      <c r="E84" s="82"/>
      <c r="F84" s="68">
        <f t="shared" si="36"/>
        <v>0</v>
      </c>
      <c r="G84" s="148"/>
      <c r="H84" s="71"/>
      <c r="I84" s="72">
        <f t="shared" si="32"/>
        <v>0</v>
      </c>
      <c r="J84" s="73">
        <f t="shared" si="32"/>
        <v>0</v>
      </c>
      <c r="K84" s="114">
        <f t="shared" si="37"/>
        <v>0</v>
      </c>
      <c r="L84" s="148"/>
      <c r="M84" s="117"/>
      <c r="N84" s="118">
        <f t="shared" si="31"/>
        <v>0</v>
      </c>
      <c r="O84" s="119">
        <f t="shared" si="31"/>
        <v>0</v>
      </c>
      <c r="P84" s="141">
        <f t="shared" si="38"/>
        <v>0</v>
      </c>
    </row>
    <row r="85" spans="1:16" s="12" customFormat="1" ht="22.5" customHeight="1" x14ac:dyDescent="0.3">
      <c r="A85" s="40" t="s">
        <v>35</v>
      </c>
      <c r="B85" s="3"/>
      <c r="C85" s="172">
        <v>7200</v>
      </c>
      <c r="D85" s="81"/>
      <c r="E85" s="82"/>
      <c r="F85" s="68">
        <f t="shared" si="36"/>
        <v>7200</v>
      </c>
      <c r="G85" s="148"/>
      <c r="H85" s="71"/>
      <c r="I85" s="72">
        <f t="shared" si="32"/>
        <v>0</v>
      </c>
      <c r="J85" s="73">
        <f t="shared" si="32"/>
        <v>0</v>
      </c>
      <c r="K85" s="114">
        <f t="shared" si="37"/>
        <v>0</v>
      </c>
      <c r="L85" s="148"/>
      <c r="M85" s="117"/>
      <c r="N85" s="118">
        <f t="shared" si="31"/>
        <v>0</v>
      </c>
      <c r="O85" s="119">
        <f t="shared" si="31"/>
        <v>0</v>
      </c>
      <c r="P85" s="141">
        <f t="shared" si="38"/>
        <v>0</v>
      </c>
    </row>
    <row r="86" spans="1:16" s="12" customFormat="1" ht="37.5" customHeight="1" x14ac:dyDescent="0.3">
      <c r="A86" s="40" t="s">
        <v>113</v>
      </c>
      <c r="B86" s="3"/>
      <c r="C86" s="89"/>
      <c r="D86" s="81"/>
      <c r="E86" s="82"/>
      <c r="F86" s="68">
        <f t="shared" si="36"/>
        <v>0</v>
      </c>
      <c r="G86" s="148"/>
      <c r="H86" s="71"/>
      <c r="I86" s="72">
        <f t="shared" si="32"/>
        <v>0</v>
      </c>
      <c r="J86" s="73">
        <f t="shared" si="32"/>
        <v>0</v>
      </c>
      <c r="K86" s="114">
        <f t="shared" si="37"/>
        <v>0</v>
      </c>
      <c r="L86" s="148"/>
      <c r="M86" s="117"/>
      <c r="N86" s="118">
        <f t="shared" si="31"/>
        <v>0</v>
      </c>
      <c r="O86" s="119">
        <f t="shared" si="31"/>
        <v>0</v>
      </c>
      <c r="P86" s="141">
        <f t="shared" si="38"/>
        <v>0</v>
      </c>
    </row>
    <row r="87" spans="1:16" s="12" customFormat="1" ht="18.75" x14ac:dyDescent="0.3">
      <c r="A87" s="40" t="s">
        <v>176</v>
      </c>
      <c r="B87" s="3"/>
      <c r="C87" s="89"/>
      <c r="D87" s="81">
        <v>3892.92</v>
      </c>
      <c r="E87" s="82"/>
      <c r="F87" s="68">
        <f t="shared" si="36"/>
        <v>3892.92</v>
      </c>
      <c r="G87" s="148"/>
      <c r="H87" s="71"/>
      <c r="I87" s="72">
        <v>3892.92</v>
      </c>
      <c r="J87" s="73">
        <f t="shared" si="32"/>
        <v>0</v>
      </c>
      <c r="K87" s="114">
        <f t="shared" si="37"/>
        <v>3892.92</v>
      </c>
      <c r="L87" s="148"/>
      <c r="M87" s="117"/>
      <c r="N87" s="118">
        <f t="shared" si="31"/>
        <v>3892.92</v>
      </c>
      <c r="O87" s="119">
        <f t="shared" si="31"/>
        <v>0</v>
      </c>
      <c r="P87" s="141">
        <f t="shared" si="38"/>
        <v>3892.92</v>
      </c>
    </row>
    <row r="88" spans="1:16" s="12" customFormat="1" ht="36.75" customHeight="1" x14ac:dyDescent="0.3">
      <c r="A88" s="40" t="s">
        <v>116</v>
      </c>
      <c r="B88" s="3"/>
      <c r="C88" s="89"/>
      <c r="D88" s="81"/>
      <c r="E88" s="82"/>
      <c r="F88" s="68">
        <f t="shared" si="36"/>
        <v>0</v>
      </c>
      <c r="G88" s="148"/>
      <c r="H88" s="71"/>
      <c r="I88" s="72">
        <f t="shared" si="32"/>
        <v>0</v>
      </c>
      <c r="J88" s="73">
        <f t="shared" si="32"/>
        <v>0</v>
      </c>
      <c r="K88" s="114">
        <f t="shared" si="37"/>
        <v>0</v>
      </c>
      <c r="L88" s="148"/>
      <c r="M88" s="117"/>
      <c r="N88" s="118">
        <f t="shared" si="31"/>
        <v>0</v>
      </c>
      <c r="O88" s="119">
        <f t="shared" si="31"/>
        <v>0</v>
      </c>
      <c r="P88" s="141">
        <f t="shared" si="38"/>
        <v>0</v>
      </c>
    </row>
    <row r="89" spans="1:16" ht="18.75" x14ac:dyDescent="0.3">
      <c r="A89" s="45" t="s">
        <v>88</v>
      </c>
      <c r="B89" s="13">
        <v>291</v>
      </c>
      <c r="C89" s="79">
        <f>SUM(C90:C95)</f>
        <v>12676</v>
      </c>
      <c r="D89" s="90">
        <f t="shared" ref="D89" si="39">SUM(D90:D95)</f>
        <v>0</v>
      </c>
      <c r="E89" s="78">
        <f>SUM(E90:E95)</f>
        <v>0</v>
      </c>
      <c r="F89" s="68">
        <f t="shared" si="36"/>
        <v>12676</v>
      </c>
      <c r="G89" s="148">
        <f>ROUND(C89*(443500/518500),2)</f>
        <v>10842.44</v>
      </c>
      <c r="H89" s="164">
        <f>G89</f>
        <v>10842.44</v>
      </c>
      <c r="I89" s="77">
        <f t="shared" si="32"/>
        <v>0</v>
      </c>
      <c r="J89" s="69">
        <f t="shared" si="32"/>
        <v>0</v>
      </c>
      <c r="K89" s="114">
        <f t="shared" si="37"/>
        <v>10842.44</v>
      </c>
      <c r="L89" s="148">
        <f>ROUND(C89*(437000/518500),2)</f>
        <v>10683.53</v>
      </c>
      <c r="M89" s="165">
        <f>L89</f>
        <v>10683.53</v>
      </c>
      <c r="N89" s="124">
        <f t="shared" si="31"/>
        <v>0</v>
      </c>
      <c r="O89" s="115">
        <f t="shared" si="31"/>
        <v>0</v>
      </c>
      <c r="P89" s="141">
        <f t="shared" si="38"/>
        <v>10683.53</v>
      </c>
    </row>
    <row r="90" spans="1:16" ht="18.75" x14ac:dyDescent="0.3">
      <c r="A90" s="46" t="s">
        <v>24</v>
      </c>
      <c r="B90" s="14"/>
      <c r="C90" s="172">
        <v>9828</v>
      </c>
      <c r="D90" s="81"/>
      <c r="E90" s="82"/>
      <c r="F90" s="68">
        <f t="shared" si="36"/>
        <v>9828</v>
      </c>
      <c r="G90" s="148"/>
      <c r="H90" s="71"/>
      <c r="I90" s="72">
        <f t="shared" si="32"/>
        <v>0</v>
      </c>
      <c r="J90" s="73">
        <f t="shared" si="32"/>
        <v>0</v>
      </c>
      <c r="K90" s="114">
        <f t="shared" si="37"/>
        <v>0</v>
      </c>
      <c r="L90" s="148"/>
      <c r="M90" s="117"/>
      <c r="N90" s="118">
        <f t="shared" si="31"/>
        <v>0</v>
      </c>
      <c r="O90" s="119">
        <f t="shared" si="31"/>
        <v>0</v>
      </c>
      <c r="P90" s="141">
        <f t="shared" si="38"/>
        <v>0</v>
      </c>
    </row>
    <row r="91" spans="1:16" ht="18.75" hidden="1" customHeight="1" x14ac:dyDescent="0.3">
      <c r="A91" s="47"/>
      <c r="B91" s="14"/>
      <c r="C91" s="172"/>
      <c r="D91" s="81"/>
      <c r="E91" s="82"/>
      <c r="F91" s="68">
        <f t="shared" si="36"/>
        <v>0</v>
      </c>
      <c r="G91" s="148"/>
      <c r="H91" s="71"/>
      <c r="I91" s="72">
        <f t="shared" si="32"/>
        <v>0</v>
      </c>
      <c r="J91" s="73">
        <f t="shared" si="32"/>
        <v>0</v>
      </c>
      <c r="K91" s="114">
        <f t="shared" si="37"/>
        <v>0</v>
      </c>
      <c r="L91" s="148"/>
      <c r="M91" s="117"/>
      <c r="N91" s="118">
        <f t="shared" si="31"/>
        <v>0</v>
      </c>
      <c r="O91" s="119">
        <f t="shared" si="31"/>
        <v>0</v>
      </c>
      <c r="P91" s="141">
        <f t="shared" si="38"/>
        <v>0</v>
      </c>
    </row>
    <row r="92" spans="1:16" ht="18.75" x14ac:dyDescent="0.3">
      <c r="A92" s="47" t="s">
        <v>41</v>
      </c>
      <c r="B92" s="14"/>
      <c r="C92" s="172"/>
      <c r="D92" s="81"/>
      <c r="E92" s="82"/>
      <c r="F92" s="68">
        <f t="shared" si="36"/>
        <v>0</v>
      </c>
      <c r="G92" s="148"/>
      <c r="H92" s="71"/>
      <c r="I92" s="72">
        <f t="shared" si="32"/>
        <v>0</v>
      </c>
      <c r="J92" s="73">
        <f t="shared" si="32"/>
        <v>0</v>
      </c>
      <c r="K92" s="114">
        <f t="shared" si="37"/>
        <v>0</v>
      </c>
      <c r="L92" s="148"/>
      <c r="M92" s="117"/>
      <c r="N92" s="118">
        <f t="shared" si="31"/>
        <v>0</v>
      </c>
      <c r="O92" s="119">
        <f t="shared" si="31"/>
        <v>0</v>
      </c>
      <c r="P92" s="141">
        <f t="shared" si="38"/>
        <v>0</v>
      </c>
    </row>
    <row r="93" spans="1:16" ht="18.75" x14ac:dyDescent="0.3">
      <c r="A93" s="40" t="s">
        <v>25</v>
      </c>
      <c r="B93" s="14"/>
      <c r="C93" s="172">
        <v>2848</v>
      </c>
      <c r="D93" s="81"/>
      <c r="E93" s="82"/>
      <c r="F93" s="68">
        <f>SUM(C93:E93)</f>
        <v>2848</v>
      </c>
      <c r="G93" s="148"/>
      <c r="H93" s="71"/>
      <c r="I93" s="72">
        <f t="shared" si="32"/>
        <v>0</v>
      </c>
      <c r="J93" s="73">
        <f t="shared" si="32"/>
        <v>0</v>
      </c>
      <c r="K93" s="114">
        <f t="shared" si="37"/>
        <v>0</v>
      </c>
      <c r="L93" s="148"/>
      <c r="M93" s="117"/>
      <c r="N93" s="118">
        <f t="shared" si="31"/>
        <v>0</v>
      </c>
      <c r="O93" s="119">
        <f t="shared" si="31"/>
        <v>0</v>
      </c>
      <c r="P93" s="141">
        <f t="shared" si="38"/>
        <v>0</v>
      </c>
    </row>
    <row r="94" spans="1:16" ht="37.5" x14ac:dyDescent="0.3">
      <c r="A94" s="43" t="s">
        <v>23</v>
      </c>
      <c r="B94" s="14"/>
      <c r="C94" s="172"/>
      <c r="D94" s="81"/>
      <c r="E94" s="82"/>
      <c r="F94" s="68">
        <f t="shared" si="36"/>
        <v>0</v>
      </c>
      <c r="G94" s="148"/>
      <c r="H94" s="71"/>
      <c r="I94" s="72">
        <f t="shared" si="32"/>
        <v>0</v>
      </c>
      <c r="J94" s="73">
        <f t="shared" si="32"/>
        <v>0</v>
      </c>
      <c r="K94" s="114">
        <f t="shared" si="37"/>
        <v>0</v>
      </c>
      <c r="L94" s="148"/>
      <c r="M94" s="117"/>
      <c r="N94" s="118">
        <f t="shared" si="31"/>
        <v>0</v>
      </c>
      <c r="O94" s="119">
        <f t="shared" si="31"/>
        <v>0</v>
      </c>
      <c r="P94" s="141">
        <f t="shared" si="38"/>
        <v>0</v>
      </c>
    </row>
    <row r="95" spans="1:16" ht="18.75" x14ac:dyDescent="0.3">
      <c r="A95" s="43" t="s">
        <v>42</v>
      </c>
      <c r="B95" s="14"/>
      <c r="C95" s="89"/>
      <c r="D95" s="81"/>
      <c r="E95" s="82"/>
      <c r="F95" s="68">
        <f t="shared" si="36"/>
        <v>0</v>
      </c>
      <c r="G95" s="148"/>
      <c r="H95" s="71"/>
      <c r="I95" s="72">
        <f t="shared" si="32"/>
        <v>0</v>
      </c>
      <c r="J95" s="73">
        <f t="shared" si="32"/>
        <v>0</v>
      </c>
      <c r="K95" s="114">
        <f t="shared" si="37"/>
        <v>0</v>
      </c>
      <c r="L95" s="148"/>
      <c r="M95" s="117"/>
      <c r="N95" s="118">
        <f t="shared" si="31"/>
        <v>0</v>
      </c>
      <c r="O95" s="119">
        <f t="shared" si="31"/>
        <v>0</v>
      </c>
      <c r="P95" s="141">
        <f t="shared" si="38"/>
        <v>0</v>
      </c>
    </row>
    <row r="96" spans="1:16" ht="37.5" x14ac:dyDescent="0.3">
      <c r="A96" s="21" t="s">
        <v>26</v>
      </c>
      <c r="B96" s="3">
        <v>310</v>
      </c>
      <c r="C96" s="79">
        <f>SUM(C97:C118)</f>
        <v>41450</v>
      </c>
      <c r="D96" s="79">
        <f>SUM(D97:D118)</f>
        <v>1981.24</v>
      </c>
      <c r="E96" s="79">
        <v>2680</v>
      </c>
      <c r="F96" s="68">
        <f t="shared" si="36"/>
        <v>46111.24</v>
      </c>
      <c r="G96" s="148">
        <f t="shared" ref="G96" si="40">ROUND(C96*(36159700/39937100),2)</f>
        <v>37529.5</v>
      </c>
      <c r="H96" s="164">
        <f>G96</f>
        <v>37529.5</v>
      </c>
      <c r="I96" s="77">
        <f>SUM(I97:I119)</f>
        <v>1981.24</v>
      </c>
      <c r="J96" s="69">
        <f t="shared" si="32"/>
        <v>2680</v>
      </c>
      <c r="K96" s="114">
        <f t="shared" si="37"/>
        <v>42190.74</v>
      </c>
      <c r="L96" s="148">
        <f t="shared" ref="L96" si="41">ROUND(C96*(35656400/39937100),2)</f>
        <v>37007.14</v>
      </c>
      <c r="M96" s="165">
        <f>L96</f>
        <v>37007.14</v>
      </c>
      <c r="N96" s="124">
        <f t="shared" si="31"/>
        <v>1981.24</v>
      </c>
      <c r="O96" s="115">
        <f t="shared" si="31"/>
        <v>2680</v>
      </c>
      <c r="P96" s="141">
        <f t="shared" si="38"/>
        <v>41668.379999999997</v>
      </c>
    </row>
    <row r="97" spans="1:16" ht="18.75" x14ac:dyDescent="0.3">
      <c r="A97" s="43" t="s">
        <v>146</v>
      </c>
      <c r="B97" s="3"/>
      <c r="C97" s="98"/>
      <c r="D97" s="81"/>
      <c r="E97" s="82"/>
      <c r="F97" s="68">
        <f t="shared" si="36"/>
        <v>0</v>
      </c>
      <c r="G97" s="148"/>
      <c r="H97" s="71"/>
      <c r="I97" s="72">
        <f t="shared" si="32"/>
        <v>0</v>
      </c>
      <c r="J97" s="73">
        <f t="shared" si="32"/>
        <v>0</v>
      </c>
      <c r="K97" s="114">
        <f t="shared" si="37"/>
        <v>0</v>
      </c>
      <c r="L97" s="148"/>
      <c r="M97" s="117"/>
      <c r="N97" s="118">
        <f t="shared" si="31"/>
        <v>0</v>
      </c>
      <c r="O97" s="119">
        <f t="shared" si="31"/>
        <v>0</v>
      </c>
      <c r="P97" s="141">
        <f t="shared" si="38"/>
        <v>0</v>
      </c>
    </row>
    <row r="98" spans="1:16" ht="18.75" x14ac:dyDescent="0.3">
      <c r="A98" s="43" t="s">
        <v>147</v>
      </c>
      <c r="B98" s="3"/>
      <c r="C98" s="98"/>
      <c r="D98" s="81"/>
      <c r="E98" s="82"/>
      <c r="F98" s="68">
        <f t="shared" si="36"/>
        <v>0</v>
      </c>
      <c r="G98" s="148"/>
      <c r="H98" s="71"/>
      <c r="I98" s="72">
        <f t="shared" si="32"/>
        <v>0</v>
      </c>
      <c r="J98" s="73">
        <f t="shared" si="32"/>
        <v>0</v>
      </c>
      <c r="K98" s="114">
        <f t="shared" si="37"/>
        <v>0</v>
      </c>
      <c r="L98" s="148"/>
      <c r="M98" s="117"/>
      <c r="N98" s="118">
        <f t="shared" si="31"/>
        <v>0</v>
      </c>
      <c r="O98" s="119">
        <f t="shared" si="31"/>
        <v>0</v>
      </c>
      <c r="P98" s="141">
        <f t="shared" si="38"/>
        <v>0</v>
      </c>
    </row>
    <row r="99" spans="1:16" ht="18.75" x14ac:dyDescent="0.3">
      <c r="A99" s="43" t="s">
        <v>148</v>
      </c>
      <c r="B99" s="3"/>
      <c r="C99" s="98"/>
      <c r="D99" s="81"/>
      <c r="E99" s="82"/>
      <c r="F99" s="68">
        <f t="shared" ref="F99:F110" si="42">SUM(C99:E99)</f>
        <v>0</v>
      </c>
      <c r="G99" s="148"/>
      <c r="H99" s="71"/>
      <c r="I99" s="72">
        <f t="shared" ref="I99:I110" si="43">D99</f>
        <v>0</v>
      </c>
      <c r="J99" s="73">
        <f t="shared" ref="J99:J110" si="44">E99</f>
        <v>0</v>
      </c>
      <c r="K99" s="114">
        <f t="shared" ref="K99:K110" si="45">SUM(H99:J99)</f>
        <v>0</v>
      </c>
      <c r="L99" s="148"/>
      <c r="M99" s="117"/>
      <c r="N99" s="118">
        <f t="shared" ref="N99:N110" si="46">I99</f>
        <v>0</v>
      </c>
      <c r="O99" s="119">
        <f t="shared" ref="O99:O110" si="47">J99</f>
        <v>0</v>
      </c>
      <c r="P99" s="141">
        <f t="shared" ref="P99:P110" si="48">SUM(M99:O99)</f>
        <v>0</v>
      </c>
    </row>
    <row r="100" spans="1:16" ht="18.75" x14ac:dyDescent="0.3">
      <c r="A100" s="43" t="s">
        <v>149</v>
      </c>
      <c r="B100" s="3"/>
      <c r="C100" s="98"/>
      <c r="D100" s="81"/>
      <c r="E100" s="82"/>
      <c r="F100" s="68">
        <f t="shared" si="42"/>
        <v>0</v>
      </c>
      <c r="G100" s="148"/>
      <c r="H100" s="71"/>
      <c r="I100" s="72">
        <f t="shared" si="43"/>
        <v>0</v>
      </c>
      <c r="J100" s="73">
        <f t="shared" si="44"/>
        <v>0</v>
      </c>
      <c r="K100" s="114">
        <f t="shared" si="45"/>
        <v>0</v>
      </c>
      <c r="L100" s="148"/>
      <c r="M100" s="117"/>
      <c r="N100" s="118">
        <f t="shared" si="46"/>
        <v>0</v>
      </c>
      <c r="O100" s="119">
        <f t="shared" si="47"/>
        <v>0</v>
      </c>
      <c r="P100" s="141">
        <f t="shared" si="48"/>
        <v>0</v>
      </c>
    </row>
    <row r="101" spans="1:16" ht="18.75" x14ac:dyDescent="0.3">
      <c r="A101" s="43" t="s">
        <v>150</v>
      </c>
      <c r="B101" s="3"/>
      <c r="C101" s="98"/>
      <c r="D101" s="81"/>
      <c r="E101" s="82"/>
      <c r="F101" s="68">
        <f t="shared" si="42"/>
        <v>0</v>
      </c>
      <c r="G101" s="148"/>
      <c r="H101" s="71"/>
      <c r="I101" s="72">
        <f t="shared" si="43"/>
        <v>0</v>
      </c>
      <c r="J101" s="73">
        <f t="shared" si="44"/>
        <v>0</v>
      </c>
      <c r="K101" s="114">
        <f t="shared" si="45"/>
        <v>0</v>
      </c>
      <c r="L101" s="148"/>
      <c r="M101" s="117"/>
      <c r="N101" s="118">
        <f t="shared" si="46"/>
        <v>0</v>
      </c>
      <c r="O101" s="119">
        <f t="shared" si="47"/>
        <v>0</v>
      </c>
      <c r="P101" s="141">
        <f t="shared" si="48"/>
        <v>0</v>
      </c>
    </row>
    <row r="102" spans="1:16" ht="18.75" x14ac:dyDescent="0.3">
      <c r="A102" s="43" t="s">
        <v>151</v>
      </c>
      <c r="B102" s="3"/>
      <c r="C102" s="98"/>
      <c r="D102" s="81"/>
      <c r="E102" s="82"/>
      <c r="F102" s="68">
        <f t="shared" si="42"/>
        <v>0</v>
      </c>
      <c r="G102" s="148"/>
      <c r="H102" s="71"/>
      <c r="I102" s="72">
        <f t="shared" si="43"/>
        <v>0</v>
      </c>
      <c r="J102" s="73">
        <f t="shared" si="44"/>
        <v>0</v>
      </c>
      <c r="K102" s="114">
        <f t="shared" si="45"/>
        <v>0</v>
      </c>
      <c r="L102" s="148"/>
      <c r="M102" s="117"/>
      <c r="N102" s="118">
        <f t="shared" si="46"/>
        <v>0</v>
      </c>
      <c r="O102" s="119">
        <f t="shared" si="47"/>
        <v>0</v>
      </c>
      <c r="P102" s="141">
        <f t="shared" si="48"/>
        <v>0</v>
      </c>
    </row>
    <row r="103" spans="1:16" ht="18.75" x14ac:dyDescent="0.3">
      <c r="A103" s="43" t="s">
        <v>152</v>
      </c>
      <c r="B103" s="3"/>
      <c r="C103" s="173">
        <v>28000</v>
      </c>
      <c r="D103" s="81"/>
      <c r="E103" s="82"/>
      <c r="F103" s="68">
        <f t="shared" si="42"/>
        <v>28000</v>
      </c>
      <c r="G103" s="148"/>
      <c r="H103" s="71"/>
      <c r="I103" s="72">
        <f t="shared" si="43"/>
        <v>0</v>
      </c>
      <c r="J103" s="73">
        <f t="shared" si="44"/>
        <v>0</v>
      </c>
      <c r="K103" s="114">
        <f t="shared" si="45"/>
        <v>0</v>
      </c>
      <c r="L103" s="148"/>
      <c r="M103" s="117"/>
      <c r="N103" s="118">
        <f t="shared" si="46"/>
        <v>0</v>
      </c>
      <c r="O103" s="119">
        <f t="shared" si="47"/>
        <v>0</v>
      </c>
      <c r="P103" s="141">
        <f t="shared" si="48"/>
        <v>0</v>
      </c>
    </row>
    <row r="104" spans="1:16" ht="18.75" x14ac:dyDescent="0.3">
      <c r="A104" s="43" t="s">
        <v>153</v>
      </c>
      <c r="B104" s="3"/>
      <c r="C104" s="98"/>
      <c r="D104" s="81"/>
      <c r="E104" s="82"/>
      <c r="F104" s="68">
        <f t="shared" si="42"/>
        <v>0</v>
      </c>
      <c r="G104" s="148"/>
      <c r="H104" s="71"/>
      <c r="I104" s="72">
        <f t="shared" si="43"/>
        <v>0</v>
      </c>
      <c r="J104" s="73">
        <f t="shared" si="44"/>
        <v>0</v>
      </c>
      <c r="K104" s="114">
        <f t="shared" si="45"/>
        <v>0</v>
      </c>
      <c r="L104" s="148"/>
      <c r="M104" s="117"/>
      <c r="N104" s="118">
        <f t="shared" si="46"/>
        <v>0</v>
      </c>
      <c r="O104" s="119">
        <f t="shared" si="47"/>
        <v>0</v>
      </c>
      <c r="P104" s="141">
        <f t="shared" si="48"/>
        <v>0</v>
      </c>
    </row>
    <row r="105" spans="1:16" ht="18.75" x14ac:dyDescent="0.3">
      <c r="A105" s="43" t="s">
        <v>154</v>
      </c>
      <c r="B105" s="3"/>
      <c r="C105" s="98"/>
      <c r="D105" s="81"/>
      <c r="E105" s="82"/>
      <c r="F105" s="68">
        <f t="shared" si="42"/>
        <v>0</v>
      </c>
      <c r="G105" s="148"/>
      <c r="H105" s="71"/>
      <c r="I105" s="72">
        <f t="shared" si="43"/>
        <v>0</v>
      </c>
      <c r="J105" s="73">
        <f t="shared" si="44"/>
        <v>0</v>
      </c>
      <c r="K105" s="114">
        <f t="shared" si="45"/>
        <v>0</v>
      </c>
      <c r="L105" s="148"/>
      <c r="M105" s="117"/>
      <c r="N105" s="118">
        <f t="shared" si="46"/>
        <v>0</v>
      </c>
      <c r="O105" s="119">
        <f t="shared" si="47"/>
        <v>0</v>
      </c>
      <c r="P105" s="141">
        <f t="shared" si="48"/>
        <v>0</v>
      </c>
    </row>
    <row r="106" spans="1:16" ht="18.75" x14ac:dyDescent="0.3">
      <c r="A106" s="43" t="s">
        <v>155</v>
      </c>
      <c r="B106" s="3"/>
      <c r="C106" s="98"/>
      <c r="D106" s="81"/>
      <c r="E106" s="82"/>
      <c r="F106" s="68">
        <f t="shared" si="42"/>
        <v>0</v>
      </c>
      <c r="G106" s="148"/>
      <c r="H106" s="71"/>
      <c r="I106" s="72">
        <f t="shared" si="43"/>
        <v>0</v>
      </c>
      <c r="J106" s="73">
        <f t="shared" si="44"/>
        <v>0</v>
      </c>
      <c r="K106" s="114">
        <f t="shared" si="45"/>
        <v>0</v>
      </c>
      <c r="L106" s="148"/>
      <c r="M106" s="117"/>
      <c r="N106" s="118">
        <f t="shared" si="46"/>
        <v>0</v>
      </c>
      <c r="O106" s="119">
        <f t="shared" si="47"/>
        <v>0</v>
      </c>
      <c r="P106" s="141">
        <f t="shared" si="48"/>
        <v>0</v>
      </c>
    </row>
    <row r="107" spans="1:16" ht="37.5" x14ac:dyDescent="0.3">
      <c r="A107" s="43" t="s">
        <v>156</v>
      </c>
      <c r="B107" s="3"/>
      <c r="C107" s="98"/>
      <c r="D107" s="81"/>
      <c r="E107" s="82"/>
      <c r="F107" s="68">
        <f t="shared" si="42"/>
        <v>0</v>
      </c>
      <c r="G107" s="148"/>
      <c r="H107" s="71"/>
      <c r="I107" s="72">
        <f t="shared" si="43"/>
        <v>0</v>
      </c>
      <c r="J107" s="73">
        <f t="shared" si="44"/>
        <v>0</v>
      </c>
      <c r="K107" s="114">
        <f t="shared" si="45"/>
        <v>0</v>
      </c>
      <c r="L107" s="148"/>
      <c r="M107" s="117"/>
      <c r="N107" s="118">
        <f t="shared" si="46"/>
        <v>0</v>
      </c>
      <c r="O107" s="119">
        <f t="shared" si="47"/>
        <v>0</v>
      </c>
      <c r="P107" s="141">
        <f t="shared" si="48"/>
        <v>0</v>
      </c>
    </row>
    <row r="108" spans="1:16" ht="37.5" x14ac:dyDescent="0.3">
      <c r="A108" s="43" t="s">
        <v>157</v>
      </c>
      <c r="B108" s="3"/>
      <c r="C108" s="98"/>
      <c r="D108" s="81"/>
      <c r="E108" s="82"/>
      <c r="F108" s="68">
        <f t="shared" si="42"/>
        <v>0</v>
      </c>
      <c r="G108" s="148"/>
      <c r="H108" s="71"/>
      <c r="I108" s="72">
        <f t="shared" si="43"/>
        <v>0</v>
      </c>
      <c r="J108" s="73">
        <f t="shared" si="44"/>
        <v>0</v>
      </c>
      <c r="K108" s="114">
        <f t="shared" si="45"/>
        <v>0</v>
      </c>
      <c r="L108" s="148"/>
      <c r="M108" s="117"/>
      <c r="N108" s="118">
        <f t="shared" si="46"/>
        <v>0</v>
      </c>
      <c r="O108" s="119">
        <f t="shared" si="47"/>
        <v>0</v>
      </c>
      <c r="P108" s="141">
        <f t="shared" si="48"/>
        <v>0</v>
      </c>
    </row>
    <row r="109" spans="1:16" ht="75" x14ac:dyDescent="0.3">
      <c r="A109" s="43" t="s">
        <v>158</v>
      </c>
      <c r="B109" s="3"/>
      <c r="C109" s="98"/>
      <c r="D109" s="81"/>
      <c r="E109" s="82"/>
      <c r="F109" s="68">
        <f t="shared" si="42"/>
        <v>0</v>
      </c>
      <c r="G109" s="148"/>
      <c r="H109" s="71"/>
      <c r="I109" s="72">
        <f t="shared" si="43"/>
        <v>0</v>
      </c>
      <c r="J109" s="73">
        <f t="shared" si="44"/>
        <v>0</v>
      </c>
      <c r="K109" s="114">
        <f t="shared" si="45"/>
        <v>0</v>
      </c>
      <c r="L109" s="148"/>
      <c r="M109" s="117"/>
      <c r="N109" s="118">
        <f t="shared" si="46"/>
        <v>0</v>
      </c>
      <c r="O109" s="119">
        <f t="shared" si="47"/>
        <v>0</v>
      </c>
      <c r="P109" s="141">
        <f t="shared" si="48"/>
        <v>0</v>
      </c>
    </row>
    <row r="110" spans="1:16" ht="37.5" x14ac:dyDescent="0.3">
      <c r="A110" s="43" t="s">
        <v>159</v>
      </c>
      <c r="B110" s="3"/>
      <c r="C110" s="173">
        <v>5000</v>
      </c>
      <c r="D110" s="81"/>
      <c r="E110" s="82"/>
      <c r="F110" s="68">
        <f t="shared" si="42"/>
        <v>5000</v>
      </c>
      <c r="G110" s="148"/>
      <c r="H110" s="71"/>
      <c r="I110" s="72">
        <f t="shared" si="43"/>
        <v>0</v>
      </c>
      <c r="J110" s="73">
        <f t="shared" si="44"/>
        <v>0</v>
      </c>
      <c r="K110" s="114">
        <f t="shared" si="45"/>
        <v>0</v>
      </c>
      <c r="L110" s="148"/>
      <c r="M110" s="117"/>
      <c r="N110" s="118">
        <f t="shared" si="46"/>
        <v>0</v>
      </c>
      <c r="O110" s="119">
        <f t="shared" si="47"/>
        <v>0</v>
      </c>
      <c r="P110" s="141">
        <f t="shared" si="48"/>
        <v>0</v>
      </c>
    </row>
    <row r="111" spans="1:16" ht="37.5" customHeight="1" x14ac:dyDescent="0.3">
      <c r="A111" s="43" t="s">
        <v>160</v>
      </c>
      <c r="B111" s="3"/>
      <c r="C111" s="89"/>
      <c r="D111" s="81"/>
      <c r="E111" s="82"/>
      <c r="F111" s="68">
        <f t="shared" si="36"/>
        <v>0</v>
      </c>
      <c r="G111" s="148"/>
      <c r="H111" s="71"/>
      <c r="I111" s="72">
        <f t="shared" si="32"/>
        <v>0</v>
      </c>
      <c r="J111" s="73">
        <f t="shared" si="32"/>
        <v>0</v>
      </c>
      <c r="K111" s="114">
        <f t="shared" si="37"/>
        <v>0</v>
      </c>
      <c r="L111" s="148"/>
      <c r="M111" s="117"/>
      <c r="N111" s="118">
        <f t="shared" ref="N111:O138" si="49">I111</f>
        <v>0</v>
      </c>
      <c r="O111" s="119">
        <f t="shared" si="49"/>
        <v>0</v>
      </c>
      <c r="P111" s="141">
        <f t="shared" si="38"/>
        <v>0</v>
      </c>
    </row>
    <row r="112" spans="1:16" ht="56.25" x14ac:dyDescent="0.3">
      <c r="A112" s="43" t="s">
        <v>162</v>
      </c>
      <c r="B112" s="3"/>
      <c r="C112" s="89"/>
      <c r="D112" s="81"/>
      <c r="E112" s="82"/>
      <c r="F112" s="68">
        <f t="shared" si="36"/>
        <v>0</v>
      </c>
      <c r="G112" s="148"/>
      <c r="H112" s="71"/>
      <c r="I112" s="72">
        <f t="shared" si="32"/>
        <v>0</v>
      </c>
      <c r="J112" s="73">
        <f t="shared" si="32"/>
        <v>0</v>
      </c>
      <c r="K112" s="114">
        <f t="shared" si="37"/>
        <v>0</v>
      </c>
      <c r="L112" s="148"/>
      <c r="M112" s="117"/>
      <c r="N112" s="118">
        <f t="shared" si="49"/>
        <v>0</v>
      </c>
      <c r="O112" s="119">
        <f t="shared" si="49"/>
        <v>0</v>
      </c>
      <c r="P112" s="141">
        <f t="shared" si="38"/>
        <v>0</v>
      </c>
    </row>
    <row r="113" spans="1:16" ht="37.5" x14ac:dyDescent="0.3">
      <c r="A113" s="43" t="s">
        <v>163</v>
      </c>
      <c r="B113" s="3"/>
      <c r="C113" s="172">
        <v>8450</v>
      </c>
      <c r="D113" s="81"/>
      <c r="E113" s="82"/>
      <c r="F113" s="68">
        <f t="shared" si="36"/>
        <v>8450</v>
      </c>
      <c r="G113" s="148"/>
      <c r="H113" s="71"/>
      <c r="I113" s="72">
        <f t="shared" si="32"/>
        <v>0</v>
      </c>
      <c r="J113" s="73">
        <f t="shared" si="32"/>
        <v>0</v>
      </c>
      <c r="K113" s="114">
        <f t="shared" si="37"/>
        <v>0</v>
      </c>
      <c r="L113" s="148"/>
      <c r="M113" s="117"/>
      <c r="N113" s="118">
        <f t="shared" si="49"/>
        <v>0</v>
      </c>
      <c r="O113" s="119">
        <f t="shared" si="49"/>
        <v>0</v>
      </c>
      <c r="P113" s="141">
        <f t="shared" si="38"/>
        <v>0</v>
      </c>
    </row>
    <row r="114" spans="1:16" ht="18.75" x14ac:dyDescent="0.3">
      <c r="A114" s="43" t="s">
        <v>164</v>
      </c>
      <c r="B114" s="3"/>
      <c r="C114" s="89"/>
      <c r="D114" s="81"/>
      <c r="E114" s="82"/>
      <c r="F114" s="68">
        <f t="shared" si="36"/>
        <v>0</v>
      </c>
      <c r="G114" s="148"/>
      <c r="H114" s="71"/>
      <c r="I114" s="72">
        <f t="shared" ref="I114:J138" si="50">D114</f>
        <v>0</v>
      </c>
      <c r="J114" s="73">
        <f t="shared" si="50"/>
        <v>0</v>
      </c>
      <c r="K114" s="114">
        <f t="shared" si="37"/>
        <v>0</v>
      </c>
      <c r="L114" s="148"/>
      <c r="M114" s="117"/>
      <c r="N114" s="118">
        <f t="shared" si="49"/>
        <v>0</v>
      </c>
      <c r="O114" s="119">
        <f t="shared" si="49"/>
        <v>0</v>
      </c>
      <c r="P114" s="141">
        <f t="shared" si="38"/>
        <v>0</v>
      </c>
    </row>
    <row r="115" spans="1:16" ht="18.75" x14ac:dyDescent="0.3">
      <c r="A115" s="43" t="s">
        <v>165</v>
      </c>
      <c r="B115" s="11"/>
      <c r="C115" s="89"/>
      <c r="D115" s="81"/>
      <c r="E115" s="82"/>
      <c r="F115" s="68">
        <f t="shared" si="36"/>
        <v>0</v>
      </c>
      <c r="G115" s="148"/>
      <c r="H115" s="71"/>
      <c r="I115" s="72">
        <f t="shared" si="50"/>
        <v>0</v>
      </c>
      <c r="J115" s="73">
        <f t="shared" si="50"/>
        <v>0</v>
      </c>
      <c r="K115" s="114">
        <f t="shared" si="37"/>
        <v>0</v>
      </c>
      <c r="L115" s="148"/>
      <c r="M115" s="117"/>
      <c r="N115" s="118">
        <f t="shared" si="49"/>
        <v>0</v>
      </c>
      <c r="O115" s="119">
        <f t="shared" si="49"/>
        <v>0</v>
      </c>
      <c r="P115" s="141">
        <f t="shared" si="38"/>
        <v>0</v>
      </c>
    </row>
    <row r="116" spans="1:16" ht="18.75" x14ac:dyDescent="0.3">
      <c r="A116" s="43" t="s">
        <v>166</v>
      </c>
      <c r="B116" s="11"/>
      <c r="C116" s="89"/>
      <c r="D116" s="81"/>
      <c r="E116" s="82"/>
      <c r="F116" s="68">
        <f t="shared" si="36"/>
        <v>0</v>
      </c>
      <c r="G116" s="148"/>
      <c r="H116" s="71"/>
      <c r="I116" s="72">
        <f t="shared" si="50"/>
        <v>0</v>
      </c>
      <c r="J116" s="73">
        <f t="shared" si="50"/>
        <v>0</v>
      </c>
      <c r="K116" s="114">
        <f t="shared" si="37"/>
        <v>0</v>
      </c>
      <c r="L116" s="148"/>
      <c r="M116" s="117"/>
      <c r="N116" s="118">
        <f t="shared" si="49"/>
        <v>0</v>
      </c>
      <c r="O116" s="119">
        <f t="shared" si="49"/>
        <v>0</v>
      </c>
      <c r="P116" s="141">
        <f t="shared" si="38"/>
        <v>0</v>
      </c>
    </row>
    <row r="117" spans="1:16" ht="18.75" x14ac:dyDescent="0.3">
      <c r="A117" s="43" t="s">
        <v>167</v>
      </c>
      <c r="B117" s="11"/>
      <c r="C117" s="89"/>
      <c r="D117" s="81"/>
      <c r="E117" s="82"/>
      <c r="F117" s="68">
        <f t="shared" si="36"/>
        <v>0</v>
      </c>
      <c r="G117" s="148"/>
      <c r="H117" s="71"/>
      <c r="I117" s="72">
        <f t="shared" si="50"/>
        <v>0</v>
      </c>
      <c r="J117" s="73">
        <f t="shared" si="50"/>
        <v>0</v>
      </c>
      <c r="K117" s="114">
        <f t="shared" si="37"/>
        <v>0</v>
      </c>
      <c r="L117" s="148"/>
      <c r="M117" s="117"/>
      <c r="N117" s="118">
        <f t="shared" si="49"/>
        <v>0</v>
      </c>
      <c r="O117" s="119">
        <f t="shared" si="49"/>
        <v>0</v>
      </c>
      <c r="P117" s="141">
        <f t="shared" si="38"/>
        <v>0</v>
      </c>
    </row>
    <row r="118" spans="1:16" ht="18.75" x14ac:dyDescent="0.3">
      <c r="A118" s="43" t="s">
        <v>177</v>
      </c>
      <c r="B118" s="11"/>
      <c r="C118" s="89"/>
      <c r="D118" s="81">
        <v>1981.24</v>
      </c>
      <c r="E118" s="82"/>
      <c r="F118" s="68">
        <f t="shared" si="36"/>
        <v>1981.24</v>
      </c>
      <c r="G118" s="148"/>
      <c r="H118" s="71"/>
      <c r="I118" s="72">
        <v>1981.24</v>
      </c>
      <c r="J118" s="73">
        <f t="shared" si="50"/>
        <v>0</v>
      </c>
      <c r="K118" s="114">
        <f t="shared" si="37"/>
        <v>1981.24</v>
      </c>
      <c r="L118" s="148"/>
      <c r="M118" s="117"/>
      <c r="N118" s="118">
        <f t="shared" si="49"/>
        <v>1981.24</v>
      </c>
      <c r="O118" s="119">
        <f t="shared" si="49"/>
        <v>0</v>
      </c>
      <c r="P118" s="141">
        <f t="shared" si="38"/>
        <v>1981.24</v>
      </c>
    </row>
    <row r="119" spans="1:16" ht="18.75" x14ac:dyDescent="0.3">
      <c r="A119" s="43" t="s">
        <v>181</v>
      </c>
      <c r="B119" s="11"/>
      <c r="C119" s="89"/>
      <c r="D119" s="81"/>
      <c r="E119" s="82"/>
      <c r="F119" s="68"/>
      <c r="G119" s="148"/>
      <c r="H119" s="71"/>
      <c r="I119" s="72"/>
      <c r="J119" s="73"/>
      <c r="K119" s="114"/>
      <c r="L119" s="148"/>
      <c r="M119" s="117"/>
      <c r="N119" s="118"/>
      <c r="O119" s="119"/>
      <c r="P119" s="141"/>
    </row>
    <row r="120" spans="1:16" ht="56.25" x14ac:dyDescent="0.3">
      <c r="A120" s="21" t="s">
        <v>104</v>
      </c>
      <c r="B120" s="3">
        <v>341</v>
      </c>
      <c r="C120" s="89"/>
      <c r="D120" s="81"/>
      <c r="E120" s="78"/>
      <c r="F120" s="68">
        <f t="shared" si="36"/>
        <v>0</v>
      </c>
      <c r="G120" s="148">
        <f t="shared" ref="G120:G122" si="51">ROUND(C120*(36159700/39937100),2)</f>
        <v>0</v>
      </c>
      <c r="H120" s="164">
        <f>G120</f>
        <v>0</v>
      </c>
      <c r="I120" s="77">
        <f t="shared" si="50"/>
        <v>0</v>
      </c>
      <c r="J120" s="69">
        <f t="shared" si="50"/>
        <v>0</v>
      </c>
      <c r="K120" s="114">
        <f t="shared" si="37"/>
        <v>0</v>
      </c>
      <c r="L120" s="148">
        <f t="shared" ref="L120:L125" si="52">ROUND(C120*(35656400/39937100),2)</f>
        <v>0</v>
      </c>
      <c r="M120" s="165">
        <f>L120</f>
        <v>0</v>
      </c>
      <c r="N120" s="124">
        <f t="shared" si="49"/>
        <v>0</v>
      </c>
      <c r="O120" s="115">
        <f t="shared" si="49"/>
        <v>0</v>
      </c>
      <c r="P120" s="141">
        <f t="shared" si="38"/>
        <v>0</v>
      </c>
    </row>
    <row r="121" spans="1:16" ht="18.75" x14ac:dyDescent="0.3">
      <c r="A121" s="21" t="s">
        <v>90</v>
      </c>
      <c r="B121" s="3">
        <v>342</v>
      </c>
      <c r="C121" s="91">
        <v>286770</v>
      </c>
      <c r="D121" s="81"/>
      <c r="E121" s="78">
        <v>253287.5</v>
      </c>
      <c r="F121" s="68">
        <f t="shared" si="36"/>
        <v>540057.5</v>
      </c>
      <c r="G121" s="148">
        <f t="shared" si="51"/>
        <v>259646.22</v>
      </c>
      <c r="H121" s="164">
        <f t="shared" ref="H121:H122" si="53">G121</f>
        <v>259646.22</v>
      </c>
      <c r="I121" s="77">
        <f t="shared" si="50"/>
        <v>0</v>
      </c>
      <c r="J121" s="69">
        <f t="shared" si="50"/>
        <v>253287.5</v>
      </c>
      <c r="K121" s="114">
        <f t="shared" si="37"/>
        <v>512933.72</v>
      </c>
      <c r="L121" s="148">
        <f t="shared" si="52"/>
        <v>256032.26</v>
      </c>
      <c r="M121" s="165">
        <f t="shared" ref="M121:M125" si="54">L121</f>
        <v>256032.26</v>
      </c>
      <c r="N121" s="124">
        <f t="shared" si="49"/>
        <v>0</v>
      </c>
      <c r="O121" s="115">
        <f t="shared" si="49"/>
        <v>253287.5</v>
      </c>
      <c r="P121" s="141">
        <f t="shared" si="38"/>
        <v>509319.76</v>
      </c>
    </row>
    <row r="122" spans="1:16" ht="18.75" x14ac:dyDescent="0.3">
      <c r="A122" s="21" t="s">
        <v>89</v>
      </c>
      <c r="B122" s="3">
        <v>343</v>
      </c>
      <c r="C122" s="91">
        <f>44+138</f>
        <v>182</v>
      </c>
      <c r="D122" s="81"/>
      <c r="E122" s="78"/>
      <c r="F122" s="68">
        <f t="shared" si="36"/>
        <v>182</v>
      </c>
      <c r="G122" s="148">
        <f t="shared" si="51"/>
        <v>164.79</v>
      </c>
      <c r="H122" s="164">
        <f t="shared" si="53"/>
        <v>164.79</v>
      </c>
      <c r="I122" s="77">
        <f t="shared" si="50"/>
        <v>0</v>
      </c>
      <c r="J122" s="69">
        <f t="shared" si="50"/>
        <v>0</v>
      </c>
      <c r="K122" s="114">
        <f t="shared" si="37"/>
        <v>164.79</v>
      </c>
      <c r="L122" s="148">
        <f t="shared" si="52"/>
        <v>162.49</v>
      </c>
      <c r="M122" s="165">
        <f t="shared" si="54"/>
        <v>162.49</v>
      </c>
      <c r="N122" s="124">
        <f t="shared" si="49"/>
        <v>0</v>
      </c>
      <c r="O122" s="115">
        <f t="shared" si="49"/>
        <v>0</v>
      </c>
      <c r="P122" s="141">
        <f t="shared" si="38"/>
        <v>162.49</v>
      </c>
    </row>
    <row r="123" spans="1:16" ht="37.5" x14ac:dyDescent="0.3">
      <c r="A123" s="21" t="s">
        <v>179</v>
      </c>
      <c r="B123" s="3">
        <v>344</v>
      </c>
      <c r="C123" s="89"/>
      <c r="D123" s="81"/>
      <c r="E123" s="78"/>
      <c r="F123" s="68"/>
      <c r="G123" s="148"/>
      <c r="H123" s="71"/>
      <c r="I123" s="77"/>
      <c r="J123" s="69"/>
      <c r="K123" s="114"/>
      <c r="L123" s="148">
        <f t="shared" si="52"/>
        <v>0</v>
      </c>
      <c r="M123" s="165">
        <f t="shared" si="54"/>
        <v>0</v>
      </c>
      <c r="N123" s="124"/>
      <c r="O123" s="115"/>
      <c r="P123" s="141"/>
    </row>
    <row r="124" spans="1:16" ht="18.75" x14ac:dyDescent="0.3">
      <c r="A124" s="21" t="s">
        <v>168</v>
      </c>
      <c r="B124" s="3">
        <v>345</v>
      </c>
      <c r="C124" s="91">
        <v>31325</v>
      </c>
      <c r="D124" s="81"/>
      <c r="E124" s="78">
        <v>6000</v>
      </c>
      <c r="F124" s="68">
        <f t="shared" si="36"/>
        <v>37325</v>
      </c>
      <c r="G124" s="148">
        <f t="shared" ref="G124:G125" si="55">ROUND(C124*(36159700/39937100),2)</f>
        <v>28362.16</v>
      </c>
      <c r="H124" s="164">
        <f>G124</f>
        <v>28362.16</v>
      </c>
      <c r="I124" s="77">
        <f t="shared" si="50"/>
        <v>0</v>
      </c>
      <c r="J124" s="69">
        <f t="shared" si="50"/>
        <v>6000</v>
      </c>
      <c r="K124" s="114">
        <f t="shared" si="37"/>
        <v>34362.160000000003</v>
      </c>
      <c r="L124" s="148">
        <f t="shared" si="52"/>
        <v>27967.4</v>
      </c>
      <c r="M124" s="165">
        <f t="shared" si="54"/>
        <v>27967.4</v>
      </c>
      <c r="N124" s="124">
        <f t="shared" si="49"/>
        <v>0</v>
      </c>
      <c r="O124" s="115">
        <f t="shared" si="49"/>
        <v>6000</v>
      </c>
      <c r="P124" s="141">
        <f t="shared" si="38"/>
        <v>33967.4</v>
      </c>
    </row>
    <row r="125" spans="1:16" ht="37.5" x14ac:dyDescent="0.3">
      <c r="A125" s="21" t="s">
        <v>91</v>
      </c>
      <c r="B125" s="3">
        <v>346</v>
      </c>
      <c r="C125" s="79">
        <f>SUM(C126:C138)</f>
        <v>9150</v>
      </c>
      <c r="D125" s="79">
        <f t="shared" ref="D125" si="56">SUM(D126:D138)</f>
        <v>0</v>
      </c>
      <c r="E125" s="79">
        <f>33394.75+1284+3000</f>
        <v>37678.75</v>
      </c>
      <c r="F125" s="68">
        <f>SUM(C125:E125)</f>
        <v>46828.75</v>
      </c>
      <c r="G125" s="148">
        <f t="shared" si="55"/>
        <v>8284.56</v>
      </c>
      <c r="H125" s="164">
        <f>G125</f>
        <v>8284.56</v>
      </c>
      <c r="I125" s="77">
        <f>SUM(I126:I138)</f>
        <v>0</v>
      </c>
      <c r="J125" s="69">
        <f t="shared" si="50"/>
        <v>37678.75</v>
      </c>
      <c r="K125" s="114">
        <f t="shared" si="37"/>
        <v>45963.31</v>
      </c>
      <c r="L125" s="148">
        <f t="shared" si="52"/>
        <v>8169.25</v>
      </c>
      <c r="M125" s="165">
        <f t="shared" si="54"/>
        <v>8169.25</v>
      </c>
      <c r="N125" s="124">
        <f t="shared" si="49"/>
        <v>0</v>
      </c>
      <c r="O125" s="115">
        <f t="shared" si="49"/>
        <v>37678.75</v>
      </c>
      <c r="P125" s="141">
        <f t="shared" si="38"/>
        <v>45848</v>
      </c>
    </row>
    <row r="126" spans="1:16" ht="18.75" x14ac:dyDescent="0.3">
      <c r="A126" s="48" t="s">
        <v>169</v>
      </c>
      <c r="B126" s="11"/>
      <c r="C126" s="172">
        <v>3000</v>
      </c>
      <c r="D126" s="81"/>
      <c r="E126" s="82"/>
      <c r="F126" s="68">
        <f t="shared" si="36"/>
        <v>3000</v>
      </c>
      <c r="G126" s="148"/>
      <c r="H126" s="71"/>
      <c r="I126" s="72">
        <f t="shared" si="50"/>
        <v>0</v>
      </c>
      <c r="J126" s="73">
        <f t="shared" si="50"/>
        <v>0</v>
      </c>
      <c r="K126" s="114">
        <f t="shared" si="37"/>
        <v>0</v>
      </c>
      <c r="L126" s="148"/>
      <c r="M126" s="117"/>
      <c r="N126" s="118">
        <f t="shared" si="49"/>
        <v>0</v>
      </c>
      <c r="O126" s="119">
        <f t="shared" si="49"/>
        <v>0</v>
      </c>
      <c r="P126" s="141">
        <f t="shared" si="38"/>
        <v>0</v>
      </c>
    </row>
    <row r="127" spans="1:16" ht="18.75" x14ac:dyDescent="0.3">
      <c r="A127" s="48" t="s">
        <v>170</v>
      </c>
      <c r="B127" s="11"/>
      <c r="C127" s="172"/>
      <c r="D127" s="81"/>
      <c r="E127" s="82"/>
      <c r="F127" s="68">
        <f t="shared" si="36"/>
        <v>0</v>
      </c>
      <c r="G127" s="148"/>
      <c r="H127" s="71"/>
      <c r="I127" s="72">
        <f t="shared" si="50"/>
        <v>0</v>
      </c>
      <c r="J127" s="73">
        <f t="shared" si="50"/>
        <v>0</v>
      </c>
      <c r="K127" s="114">
        <f t="shared" si="37"/>
        <v>0</v>
      </c>
      <c r="L127" s="148"/>
      <c r="M127" s="117"/>
      <c r="N127" s="118">
        <f t="shared" si="49"/>
        <v>0</v>
      </c>
      <c r="O127" s="119">
        <f t="shared" si="49"/>
        <v>0</v>
      </c>
      <c r="P127" s="141">
        <f t="shared" si="38"/>
        <v>0</v>
      </c>
    </row>
    <row r="128" spans="1:16" ht="18.75" x14ac:dyDescent="0.3">
      <c r="A128" s="48" t="s">
        <v>171</v>
      </c>
      <c r="B128" s="11"/>
      <c r="C128" s="172"/>
      <c r="D128" s="81"/>
      <c r="E128" s="82"/>
      <c r="F128" s="68">
        <f t="shared" si="36"/>
        <v>0</v>
      </c>
      <c r="G128" s="148"/>
      <c r="H128" s="71"/>
      <c r="I128" s="72">
        <v>0</v>
      </c>
      <c r="J128" s="73">
        <f t="shared" si="50"/>
        <v>0</v>
      </c>
      <c r="K128" s="114">
        <f t="shared" si="37"/>
        <v>0</v>
      </c>
      <c r="L128" s="148"/>
      <c r="M128" s="117"/>
      <c r="N128" s="118">
        <f t="shared" si="49"/>
        <v>0</v>
      </c>
      <c r="O128" s="119">
        <f t="shared" si="49"/>
        <v>0</v>
      </c>
      <c r="P128" s="141">
        <f t="shared" si="38"/>
        <v>0</v>
      </c>
    </row>
    <row r="129" spans="1:16" ht="37.5" x14ac:dyDescent="0.3">
      <c r="A129" s="43" t="s">
        <v>172</v>
      </c>
      <c r="B129" s="11"/>
      <c r="C129" s="172"/>
      <c r="D129" s="81"/>
      <c r="E129" s="82"/>
      <c r="F129" s="68">
        <f t="shared" si="36"/>
        <v>0</v>
      </c>
      <c r="G129" s="148"/>
      <c r="H129" s="71"/>
      <c r="I129" s="72">
        <f t="shared" si="50"/>
        <v>0</v>
      </c>
      <c r="J129" s="73">
        <f t="shared" si="50"/>
        <v>0</v>
      </c>
      <c r="K129" s="114">
        <f t="shared" si="37"/>
        <v>0</v>
      </c>
      <c r="L129" s="148"/>
      <c r="M129" s="117"/>
      <c r="N129" s="118">
        <f t="shared" si="49"/>
        <v>0</v>
      </c>
      <c r="O129" s="119">
        <f t="shared" si="49"/>
        <v>0</v>
      </c>
      <c r="P129" s="141">
        <f t="shared" si="38"/>
        <v>0</v>
      </c>
    </row>
    <row r="130" spans="1:16" ht="18.75" x14ac:dyDescent="0.3">
      <c r="A130" s="43" t="s">
        <v>173</v>
      </c>
      <c r="B130" s="11"/>
      <c r="C130" s="172"/>
      <c r="D130" s="81"/>
      <c r="E130" s="82"/>
      <c r="F130" s="68">
        <f t="shared" si="36"/>
        <v>0</v>
      </c>
      <c r="G130" s="148"/>
      <c r="H130" s="71"/>
      <c r="I130" s="72">
        <f t="shared" si="50"/>
        <v>0</v>
      </c>
      <c r="J130" s="73">
        <f t="shared" si="50"/>
        <v>0</v>
      </c>
      <c r="K130" s="114">
        <f t="shared" si="37"/>
        <v>0</v>
      </c>
      <c r="L130" s="148"/>
      <c r="M130" s="117"/>
      <c r="N130" s="118">
        <f t="shared" si="49"/>
        <v>0</v>
      </c>
      <c r="O130" s="119">
        <f t="shared" si="49"/>
        <v>0</v>
      </c>
      <c r="P130" s="141">
        <f t="shared" si="38"/>
        <v>0</v>
      </c>
    </row>
    <row r="131" spans="1:16" ht="56.25" x14ac:dyDescent="0.3">
      <c r="A131" s="43" t="s">
        <v>174</v>
      </c>
      <c r="B131" s="11"/>
      <c r="C131" s="172"/>
      <c r="D131" s="81"/>
      <c r="E131" s="82"/>
      <c r="F131" s="68">
        <f t="shared" si="36"/>
        <v>0</v>
      </c>
      <c r="G131" s="148"/>
      <c r="H131" s="71"/>
      <c r="I131" s="72">
        <f t="shared" si="50"/>
        <v>0</v>
      </c>
      <c r="J131" s="73">
        <f t="shared" si="50"/>
        <v>0</v>
      </c>
      <c r="K131" s="114">
        <f t="shared" si="37"/>
        <v>0</v>
      </c>
      <c r="L131" s="148"/>
      <c r="M131" s="117"/>
      <c r="N131" s="118">
        <f t="shared" si="49"/>
        <v>0</v>
      </c>
      <c r="O131" s="119">
        <f t="shared" si="49"/>
        <v>0</v>
      </c>
      <c r="P131" s="141">
        <f t="shared" si="38"/>
        <v>0</v>
      </c>
    </row>
    <row r="132" spans="1:16" ht="41.25" customHeight="1" x14ac:dyDescent="0.3">
      <c r="A132" s="43" t="s">
        <v>175</v>
      </c>
      <c r="B132" s="11"/>
      <c r="C132" s="175"/>
      <c r="D132" s="81"/>
      <c r="E132" s="82"/>
      <c r="F132" s="68">
        <f t="shared" si="36"/>
        <v>0</v>
      </c>
      <c r="G132" s="151"/>
      <c r="H132" s="71"/>
      <c r="I132" s="72">
        <f t="shared" si="50"/>
        <v>0</v>
      </c>
      <c r="J132" s="73">
        <f t="shared" si="50"/>
        <v>0</v>
      </c>
      <c r="K132" s="114">
        <f t="shared" si="37"/>
        <v>0</v>
      </c>
      <c r="L132" s="151"/>
      <c r="M132" s="117"/>
      <c r="N132" s="118">
        <f t="shared" si="49"/>
        <v>0</v>
      </c>
      <c r="O132" s="119">
        <f t="shared" si="49"/>
        <v>0</v>
      </c>
      <c r="P132" s="141">
        <f t="shared" si="38"/>
        <v>0</v>
      </c>
    </row>
    <row r="133" spans="1:16" ht="18.75" customHeight="1" x14ac:dyDescent="0.3">
      <c r="A133" s="43" t="s">
        <v>180</v>
      </c>
      <c r="B133" s="11"/>
      <c r="C133" s="172">
        <v>6150</v>
      </c>
      <c r="D133" s="81"/>
      <c r="E133" s="82"/>
      <c r="F133" s="68">
        <f t="shared" si="36"/>
        <v>6150</v>
      </c>
      <c r="G133" s="148"/>
      <c r="H133" s="71"/>
      <c r="I133" s="72">
        <f t="shared" si="50"/>
        <v>0</v>
      </c>
      <c r="J133" s="73">
        <f t="shared" si="50"/>
        <v>0</v>
      </c>
      <c r="K133" s="114">
        <f t="shared" si="37"/>
        <v>0</v>
      </c>
      <c r="L133" s="148"/>
      <c r="M133" s="117"/>
      <c r="N133" s="118">
        <f t="shared" si="49"/>
        <v>0</v>
      </c>
      <c r="O133" s="119">
        <f t="shared" si="49"/>
        <v>0</v>
      </c>
      <c r="P133" s="141">
        <f t="shared" si="38"/>
        <v>0</v>
      </c>
    </row>
    <row r="134" spans="1:16" ht="21.75" customHeight="1" x14ac:dyDescent="0.3">
      <c r="A134" s="49"/>
      <c r="B134" s="11"/>
      <c r="C134" s="92"/>
      <c r="D134" s="81"/>
      <c r="E134" s="82"/>
      <c r="F134" s="68">
        <f t="shared" si="36"/>
        <v>0</v>
      </c>
      <c r="G134" s="151"/>
      <c r="H134" s="71"/>
      <c r="I134" s="72">
        <f t="shared" si="50"/>
        <v>0</v>
      </c>
      <c r="J134" s="73">
        <f t="shared" si="50"/>
        <v>0</v>
      </c>
      <c r="K134" s="114">
        <f t="shared" si="37"/>
        <v>0</v>
      </c>
      <c r="L134" s="151"/>
      <c r="M134" s="117"/>
      <c r="N134" s="118">
        <f t="shared" si="49"/>
        <v>0</v>
      </c>
      <c r="O134" s="119">
        <f t="shared" si="49"/>
        <v>0</v>
      </c>
      <c r="P134" s="141">
        <f t="shared" si="38"/>
        <v>0</v>
      </c>
    </row>
    <row r="135" spans="1:16" ht="39" customHeight="1" x14ac:dyDescent="0.3">
      <c r="A135" s="43"/>
      <c r="B135" s="19"/>
      <c r="C135" s="89"/>
      <c r="D135" s="81"/>
      <c r="E135" s="82"/>
      <c r="F135" s="68">
        <f t="shared" si="36"/>
        <v>0</v>
      </c>
      <c r="G135" s="148"/>
      <c r="H135" s="71"/>
      <c r="I135" s="72">
        <f t="shared" si="50"/>
        <v>0</v>
      </c>
      <c r="J135" s="73">
        <f t="shared" si="50"/>
        <v>0</v>
      </c>
      <c r="K135" s="114">
        <f t="shared" si="37"/>
        <v>0</v>
      </c>
      <c r="L135" s="148"/>
      <c r="M135" s="117"/>
      <c r="N135" s="118">
        <f t="shared" si="49"/>
        <v>0</v>
      </c>
      <c r="O135" s="119">
        <f t="shared" si="49"/>
        <v>0</v>
      </c>
      <c r="P135" s="141">
        <f t="shared" si="38"/>
        <v>0</v>
      </c>
    </row>
    <row r="136" spans="1:16" ht="36" customHeight="1" x14ac:dyDescent="0.3">
      <c r="A136" s="43"/>
      <c r="B136" s="11"/>
      <c r="C136" s="89"/>
      <c r="D136" s="81"/>
      <c r="E136" s="82"/>
      <c r="F136" s="68">
        <f t="shared" si="36"/>
        <v>0</v>
      </c>
      <c r="G136" s="148"/>
      <c r="H136" s="71"/>
      <c r="I136" s="72">
        <f t="shared" si="50"/>
        <v>0</v>
      </c>
      <c r="J136" s="73">
        <f t="shared" si="50"/>
        <v>0</v>
      </c>
      <c r="K136" s="114">
        <f t="shared" si="37"/>
        <v>0</v>
      </c>
      <c r="L136" s="148"/>
      <c r="M136" s="117"/>
      <c r="N136" s="118">
        <f t="shared" si="49"/>
        <v>0</v>
      </c>
      <c r="O136" s="119">
        <f t="shared" si="49"/>
        <v>0</v>
      </c>
      <c r="P136" s="141">
        <f t="shared" si="38"/>
        <v>0</v>
      </c>
    </row>
    <row r="137" spans="1:16" ht="41.25" customHeight="1" x14ac:dyDescent="0.3">
      <c r="A137" s="43"/>
      <c r="B137" s="11"/>
      <c r="C137" s="89"/>
      <c r="D137" s="81"/>
      <c r="E137" s="82"/>
      <c r="F137" s="68">
        <f t="shared" si="36"/>
        <v>0</v>
      </c>
      <c r="G137" s="148"/>
      <c r="H137" s="71"/>
      <c r="I137" s="72">
        <f t="shared" si="50"/>
        <v>0</v>
      </c>
      <c r="J137" s="73">
        <f t="shared" si="50"/>
        <v>0</v>
      </c>
      <c r="K137" s="114">
        <f t="shared" si="37"/>
        <v>0</v>
      </c>
      <c r="L137" s="148"/>
      <c r="M137" s="117"/>
      <c r="N137" s="118">
        <f t="shared" si="49"/>
        <v>0</v>
      </c>
      <c r="O137" s="119">
        <f t="shared" si="49"/>
        <v>0</v>
      </c>
      <c r="P137" s="141">
        <f t="shared" si="38"/>
        <v>0</v>
      </c>
    </row>
    <row r="138" spans="1:16" ht="29.25" customHeight="1" thickBot="1" x14ac:dyDescent="0.35">
      <c r="A138" s="43"/>
      <c r="B138" s="163"/>
      <c r="C138" s="93"/>
      <c r="D138" s="94"/>
      <c r="E138" s="95"/>
      <c r="F138" s="160">
        <f t="shared" si="36"/>
        <v>0</v>
      </c>
      <c r="G138" s="152"/>
      <c r="H138" s="71"/>
      <c r="I138" s="72">
        <f t="shared" si="50"/>
        <v>0</v>
      </c>
      <c r="J138" s="73">
        <f t="shared" si="50"/>
        <v>0</v>
      </c>
      <c r="K138" s="161">
        <f t="shared" si="37"/>
        <v>0</v>
      </c>
      <c r="L138" s="152"/>
      <c r="M138" s="117"/>
      <c r="N138" s="118">
        <f t="shared" si="49"/>
        <v>0</v>
      </c>
      <c r="O138" s="119">
        <f t="shared" si="49"/>
        <v>0</v>
      </c>
      <c r="P138" s="162">
        <f t="shared" si="38"/>
        <v>0</v>
      </c>
    </row>
    <row r="139" spans="1:16" ht="57.75" customHeight="1" thickBot="1" x14ac:dyDescent="0.35">
      <c r="A139" s="22" t="s">
        <v>50</v>
      </c>
      <c r="B139" s="65"/>
      <c r="C139" s="63">
        <f>C8+C11+C15+C20+C21+C29+C60+C89+C96+C125+C121+C122+C124+C120</f>
        <v>1731711.24</v>
      </c>
      <c r="D139" s="63">
        <f t="shared" ref="D139:O139" si="57">D8+D11+D15+D20+D21+D29+D60+D89+D96+D125+D121+D122+D124</f>
        <v>4646035.07</v>
      </c>
      <c r="E139" s="63">
        <f t="shared" si="57"/>
        <v>338066.25</v>
      </c>
      <c r="F139" s="63">
        <f>F8+F11+F15+F20+F21+F29+F60+F89+F96+F125+F121+F122+F124+F120</f>
        <v>6715812.5600000005</v>
      </c>
      <c r="G139" s="63">
        <f>G8+G11+G15+G20+G21+G29+G60+G89+G96+G125+G121+G122+G124+G120</f>
        <v>1592368.19</v>
      </c>
      <c r="H139" s="63">
        <f>H8+H11+H15+H20+H21+H29+H60+H89+H96+H125+H121+H122+H124+H120</f>
        <v>1592368.19</v>
      </c>
      <c r="I139" s="63">
        <f t="shared" si="57"/>
        <v>4540848.9700000007</v>
      </c>
      <c r="J139" s="63">
        <f t="shared" si="57"/>
        <v>338066.25</v>
      </c>
      <c r="K139" s="63">
        <f>K8+K11+K15+K20+K21+K29+K60+K89+K96+K125+K121+K122+K124+K120</f>
        <v>6471283.4100000001</v>
      </c>
      <c r="L139" s="63">
        <f>L8+L11+L15+L20+L21+L29+L60+L89+L96+L125+L121+L122+L124+L120</f>
        <v>1570546.6099999999</v>
      </c>
      <c r="M139" s="63">
        <f>M8+M11+M15+M20+M21+M29+M60+M89+M96+M125+M121+M122+M124+M120</f>
        <v>1570546.6099999999</v>
      </c>
      <c r="N139" s="63">
        <f t="shared" si="57"/>
        <v>4540848.9700000007</v>
      </c>
      <c r="O139" s="63">
        <f t="shared" si="57"/>
        <v>338066.25</v>
      </c>
      <c r="P139" s="63">
        <f>P8+P11+P15+P20+P21+P29+P60+P89+P96+P125+P121+P122+P124+P120</f>
        <v>6449461.8300000019</v>
      </c>
    </row>
    <row r="140" spans="1:16" ht="46.5" customHeight="1" x14ac:dyDescent="0.3">
      <c r="A140" s="186" t="s">
        <v>53</v>
      </c>
      <c r="B140" s="186"/>
      <c r="C140" s="96"/>
      <c r="D140" s="96"/>
      <c r="E140" s="96"/>
      <c r="F140" s="96"/>
      <c r="G140" s="153"/>
      <c r="H140" s="148"/>
      <c r="I140" s="96"/>
      <c r="J140" s="96"/>
      <c r="K140" s="96"/>
      <c r="L140" s="156"/>
      <c r="M140" s="96"/>
      <c r="N140" s="96"/>
      <c r="O140" s="96"/>
      <c r="P140" s="96"/>
    </row>
    <row r="141" spans="1:16" ht="46.5" customHeight="1" x14ac:dyDescent="0.3">
      <c r="A141" s="25" t="s">
        <v>18</v>
      </c>
      <c r="B141" s="10">
        <v>225</v>
      </c>
      <c r="C141" s="88">
        <f>SUM(C142:C152)</f>
        <v>0</v>
      </c>
      <c r="D141" s="79">
        <f t="shared" ref="D141:E141" si="58">SUM(D142:D152)</f>
        <v>0</v>
      </c>
      <c r="E141" s="88">
        <f t="shared" si="58"/>
        <v>0</v>
      </c>
      <c r="F141" s="68">
        <f>SUM(C141:E141)</f>
        <v>0</v>
      </c>
      <c r="G141" s="148">
        <f>ROUND(C141*(525500/614400),2)</f>
        <v>0</v>
      </c>
      <c r="H141" s="164">
        <f t="shared" ref="H141" si="59">G141</f>
        <v>0</v>
      </c>
      <c r="I141" s="70">
        <f t="shared" ref="I141:J141" si="60">SUM(I142:I152)</f>
        <v>0</v>
      </c>
      <c r="J141" s="75">
        <f t="shared" si="60"/>
        <v>0</v>
      </c>
      <c r="K141" s="114">
        <f>SUM(H141:J141)</f>
        <v>0</v>
      </c>
      <c r="L141" s="148">
        <f>ROUND(C141*(517800/614400),2)</f>
        <v>0</v>
      </c>
      <c r="M141" s="166">
        <f t="shared" ref="M141" si="61">L141</f>
        <v>0</v>
      </c>
      <c r="N141" s="116">
        <f t="shared" ref="N141:O141" si="62">SUM(N142:N152)</f>
        <v>0</v>
      </c>
      <c r="O141" s="122">
        <f t="shared" si="62"/>
        <v>0</v>
      </c>
      <c r="P141" s="141">
        <f>SUM(M141:O141)</f>
        <v>0</v>
      </c>
    </row>
    <row r="142" spans="1:16" ht="46.5" customHeight="1" x14ac:dyDescent="0.3">
      <c r="A142" s="50" t="s">
        <v>86</v>
      </c>
      <c r="B142" s="11"/>
      <c r="C142" s="89"/>
      <c r="D142" s="81"/>
      <c r="E142" s="97"/>
      <c r="F142" s="68">
        <f t="shared" ref="F142:F164" si="63">SUM(C142:E142)</f>
        <v>0</v>
      </c>
      <c r="G142" s="148"/>
      <c r="H142" s="76"/>
      <c r="I142" s="72"/>
      <c r="J142" s="107"/>
      <c r="K142" s="114">
        <f t="shared" ref="K142:K164" si="64">SUM(H142:J142)</f>
        <v>0</v>
      </c>
      <c r="L142" s="148"/>
      <c r="M142" s="123"/>
      <c r="N142" s="118"/>
      <c r="O142" s="125"/>
      <c r="P142" s="141">
        <f t="shared" ref="P142:P164" si="65">SUM(M142:O142)</f>
        <v>0</v>
      </c>
    </row>
    <row r="143" spans="1:16" ht="52.5" customHeight="1" x14ac:dyDescent="0.3">
      <c r="A143" s="50" t="s">
        <v>87</v>
      </c>
      <c r="B143" s="11"/>
      <c r="C143" s="89"/>
      <c r="D143" s="81"/>
      <c r="E143" s="97"/>
      <c r="F143" s="68">
        <f t="shared" si="63"/>
        <v>0</v>
      </c>
      <c r="G143" s="148"/>
      <c r="H143" s="76"/>
      <c r="I143" s="72"/>
      <c r="J143" s="107"/>
      <c r="K143" s="114">
        <f t="shared" si="64"/>
        <v>0</v>
      </c>
      <c r="L143" s="148"/>
      <c r="M143" s="123"/>
      <c r="N143" s="118"/>
      <c r="O143" s="125"/>
      <c r="P143" s="141">
        <f t="shared" si="65"/>
        <v>0</v>
      </c>
    </row>
    <row r="144" spans="1:16" ht="31.5" customHeight="1" x14ac:dyDescent="0.3">
      <c r="A144" s="50" t="s">
        <v>64</v>
      </c>
      <c r="B144" s="11"/>
      <c r="C144" s="89"/>
      <c r="D144" s="81"/>
      <c r="E144" s="97"/>
      <c r="F144" s="68">
        <f t="shared" si="63"/>
        <v>0</v>
      </c>
      <c r="G144" s="148"/>
      <c r="H144" s="76"/>
      <c r="I144" s="72"/>
      <c r="J144" s="107"/>
      <c r="K144" s="114">
        <f t="shared" si="64"/>
        <v>0</v>
      </c>
      <c r="L144" s="148"/>
      <c r="M144" s="123"/>
      <c r="N144" s="118"/>
      <c r="O144" s="125"/>
      <c r="P144" s="141">
        <f t="shared" si="65"/>
        <v>0</v>
      </c>
    </row>
    <row r="145" spans="1:16" ht="30.75" customHeight="1" x14ac:dyDescent="0.3">
      <c r="A145" s="39" t="s">
        <v>82</v>
      </c>
      <c r="B145" s="11"/>
      <c r="C145" s="89"/>
      <c r="D145" s="81"/>
      <c r="E145" s="97"/>
      <c r="F145" s="68">
        <f t="shared" si="63"/>
        <v>0</v>
      </c>
      <c r="G145" s="148"/>
      <c r="H145" s="76"/>
      <c r="I145" s="72"/>
      <c r="J145" s="107"/>
      <c r="K145" s="114">
        <f t="shared" si="64"/>
        <v>0</v>
      </c>
      <c r="L145" s="148"/>
      <c r="M145" s="123"/>
      <c r="N145" s="118"/>
      <c r="O145" s="125"/>
      <c r="P145" s="141">
        <f t="shared" si="65"/>
        <v>0</v>
      </c>
    </row>
    <row r="146" spans="1:16" ht="57" customHeight="1" x14ac:dyDescent="0.3">
      <c r="A146" s="39" t="s">
        <v>59</v>
      </c>
      <c r="B146" s="11"/>
      <c r="C146" s="89"/>
      <c r="D146" s="81"/>
      <c r="E146" s="97"/>
      <c r="F146" s="68">
        <f t="shared" si="63"/>
        <v>0</v>
      </c>
      <c r="G146" s="148"/>
      <c r="H146" s="76"/>
      <c r="I146" s="72"/>
      <c r="J146" s="107"/>
      <c r="K146" s="114">
        <f t="shared" si="64"/>
        <v>0</v>
      </c>
      <c r="L146" s="148"/>
      <c r="M146" s="123"/>
      <c r="N146" s="118"/>
      <c r="O146" s="125"/>
      <c r="P146" s="141">
        <f t="shared" si="65"/>
        <v>0</v>
      </c>
    </row>
    <row r="147" spans="1:16" ht="36" customHeight="1" x14ac:dyDescent="0.3">
      <c r="A147" s="39" t="s">
        <v>61</v>
      </c>
      <c r="B147" s="11"/>
      <c r="C147" s="89"/>
      <c r="D147" s="81"/>
      <c r="E147" s="97"/>
      <c r="F147" s="68">
        <f t="shared" si="63"/>
        <v>0</v>
      </c>
      <c r="G147" s="148"/>
      <c r="H147" s="76"/>
      <c r="I147" s="72"/>
      <c r="J147" s="107"/>
      <c r="K147" s="114">
        <f t="shared" si="64"/>
        <v>0</v>
      </c>
      <c r="L147" s="148"/>
      <c r="M147" s="123"/>
      <c r="N147" s="118"/>
      <c r="O147" s="125"/>
      <c r="P147" s="141">
        <f t="shared" si="65"/>
        <v>0</v>
      </c>
    </row>
    <row r="148" spans="1:16" ht="30.75" customHeight="1" x14ac:dyDescent="0.3">
      <c r="A148" s="39" t="s">
        <v>83</v>
      </c>
      <c r="B148" s="11"/>
      <c r="C148" s="89"/>
      <c r="D148" s="81"/>
      <c r="E148" s="97"/>
      <c r="F148" s="68">
        <f t="shared" si="63"/>
        <v>0</v>
      </c>
      <c r="G148" s="148"/>
      <c r="H148" s="76"/>
      <c r="I148" s="72"/>
      <c r="J148" s="107"/>
      <c r="K148" s="114">
        <f t="shared" si="64"/>
        <v>0</v>
      </c>
      <c r="L148" s="148"/>
      <c r="M148" s="123"/>
      <c r="N148" s="118"/>
      <c r="O148" s="125"/>
      <c r="P148" s="141">
        <f t="shared" si="65"/>
        <v>0</v>
      </c>
    </row>
    <row r="149" spans="1:16" ht="18.75" customHeight="1" x14ac:dyDescent="0.3">
      <c r="A149" s="39" t="s">
        <v>106</v>
      </c>
      <c r="B149" s="11"/>
      <c r="C149" s="89"/>
      <c r="D149" s="81"/>
      <c r="E149" s="97"/>
      <c r="F149" s="68">
        <f t="shared" si="63"/>
        <v>0</v>
      </c>
      <c r="G149" s="148"/>
      <c r="H149" s="76"/>
      <c r="I149" s="72"/>
      <c r="J149" s="107"/>
      <c r="K149" s="114">
        <f t="shared" si="64"/>
        <v>0</v>
      </c>
      <c r="L149" s="148"/>
      <c r="M149" s="123"/>
      <c r="N149" s="118"/>
      <c r="O149" s="125"/>
      <c r="P149" s="141">
        <f t="shared" si="65"/>
        <v>0</v>
      </c>
    </row>
    <row r="150" spans="1:16" ht="18.75" customHeight="1" x14ac:dyDescent="0.3">
      <c r="A150" s="50" t="s">
        <v>78</v>
      </c>
      <c r="B150" s="11"/>
      <c r="C150" s="89"/>
      <c r="D150" s="81"/>
      <c r="E150" s="97"/>
      <c r="F150" s="68">
        <f t="shared" si="63"/>
        <v>0</v>
      </c>
      <c r="G150" s="148"/>
      <c r="H150" s="76"/>
      <c r="I150" s="72"/>
      <c r="J150" s="107"/>
      <c r="K150" s="114">
        <f t="shared" si="64"/>
        <v>0</v>
      </c>
      <c r="L150" s="148"/>
      <c r="M150" s="123"/>
      <c r="N150" s="118"/>
      <c r="O150" s="125"/>
      <c r="P150" s="141">
        <f t="shared" si="65"/>
        <v>0</v>
      </c>
    </row>
    <row r="151" spans="1:16" ht="36" customHeight="1" x14ac:dyDescent="0.3">
      <c r="A151" s="40" t="s">
        <v>96</v>
      </c>
      <c r="B151" s="11"/>
      <c r="C151" s="89"/>
      <c r="D151" s="81"/>
      <c r="E151" s="97"/>
      <c r="F151" s="68">
        <f t="shared" si="63"/>
        <v>0</v>
      </c>
      <c r="G151" s="148"/>
      <c r="H151" s="76"/>
      <c r="I151" s="72"/>
      <c r="J151" s="107"/>
      <c r="K151" s="114">
        <f t="shared" si="64"/>
        <v>0</v>
      </c>
      <c r="L151" s="148"/>
      <c r="M151" s="123"/>
      <c r="N151" s="118"/>
      <c r="O151" s="125"/>
      <c r="P151" s="141">
        <f t="shared" si="65"/>
        <v>0</v>
      </c>
    </row>
    <row r="152" spans="1:16" ht="36" customHeight="1" x14ac:dyDescent="0.3">
      <c r="A152" s="39" t="s">
        <v>97</v>
      </c>
      <c r="B152" s="11"/>
      <c r="C152" s="89"/>
      <c r="D152" s="81"/>
      <c r="E152" s="98"/>
      <c r="F152" s="68">
        <f t="shared" si="63"/>
        <v>0</v>
      </c>
      <c r="G152" s="148"/>
      <c r="H152" s="76"/>
      <c r="I152" s="72"/>
      <c r="J152" s="108"/>
      <c r="K152" s="114">
        <f t="shared" si="64"/>
        <v>0</v>
      </c>
      <c r="L152" s="148"/>
      <c r="M152" s="123"/>
      <c r="N152" s="118"/>
      <c r="O152" s="126"/>
      <c r="P152" s="141">
        <f t="shared" si="65"/>
        <v>0</v>
      </c>
    </row>
    <row r="153" spans="1:16" ht="33.75" customHeight="1" x14ac:dyDescent="0.3">
      <c r="A153" s="25" t="s">
        <v>22</v>
      </c>
      <c r="B153" s="3">
        <v>226</v>
      </c>
      <c r="C153" s="88">
        <f t="shared" ref="C153:E153" si="66">SUM(C154:C156)</f>
        <v>0</v>
      </c>
      <c r="D153" s="90">
        <f t="shared" si="66"/>
        <v>0</v>
      </c>
      <c r="E153" s="88">
        <f t="shared" si="66"/>
        <v>0</v>
      </c>
      <c r="F153" s="68">
        <f t="shared" si="63"/>
        <v>0</v>
      </c>
      <c r="G153" s="148">
        <f>ROUND(C153*(525500/614400),2)</f>
        <v>0</v>
      </c>
      <c r="H153" s="164">
        <f t="shared" ref="H153" si="67">G153</f>
        <v>0</v>
      </c>
      <c r="I153" s="77">
        <f t="shared" ref="I153" si="68">SUM(I154:I156)</f>
        <v>0</v>
      </c>
      <c r="J153" s="75">
        <f t="shared" ref="J153" si="69">SUM(J154:J156)</f>
        <v>0</v>
      </c>
      <c r="K153" s="114">
        <f t="shared" si="64"/>
        <v>0</v>
      </c>
      <c r="L153" s="148">
        <f>ROUND(C153*(517800/614400),2)</f>
        <v>0</v>
      </c>
      <c r="M153" s="166">
        <f t="shared" ref="M153" si="70">L153</f>
        <v>0</v>
      </c>
      <c r="N153" s="124">
        <f t="shared" ref="N153" si="71">SUM(N154:N156)</f>
        <v>0</v>
      </c>
      <c r="O153" s="122">
        <f t="shared" ref="O153" si="72">SUM(O154:O156)</f>
        <v>0</v>
      </c>
      <c r="P153" s="141">
        <f t="shared" si="65"/>
        <v>0</v>
      </c>
    </row>
    <row r="154" spans="1:16" ht="36" customHeight="1" x14ac:dyDescent="0.3">
      <c r="A154" s="40" t="s">
        <v>48</v>
      </c>
      <c r="B154" s="11"/>
      <c r="C154" s="89"/>
      <c r="D154" s="81"/>
      <c r="E154" s="98"/>
      <c r="F154" s="68">
        <f t="shared" si="63"/>
        <v>0</v>
      </c>
      <c r="G154" s="148"/>
      <c r="H154" s="76"/>
      <c r="I154" s="72"/>
      <c r="J154" s="108"/>
      <c r="K154" s="114">
        <f t="shared" si="64"/>
        <v>0</v>
      </c>
      <c r="L154" s="148"/>
      <c r="M154" s="123"/>
      <c r="N154" s="118"/>
      <c r="O154" s="126"/>
      <c r="P154" s="141">
        <f t="shared" si="65"/>
        <v>0</v>
      </c>
    </row>
    <row r="155" spans="1:16" ht="20.25" customHeight="1" x14ac:dyDescent="0.3">
      <c r="A155" s="44" t="s">
        <v>62</v>
      </c>
      <c r="B155" s="11"/>
      <c r="C155" s="89"/>
      <c r="D155" s="81"/>
      <c r="E155" s="98"/>
      <c r="F155" s="68">
        <f t="shared" si="63"/>
        <v>0</v>
      </c>
      <c r="G155" s="148"/>
      <c r="H155" s="76"/>
      <c r="I155" s="72"/>
      <c r="J155" s="108"/>
      <c r="K155" s="114">
        <f t="shared" si="64"/>
        <v>0</v>
      </c>
      <c r="L155" s="148"/>
      <c r="M155" s="123"/>
      <c r="N155" s="118"/>
      <c r="O155" s="126"/>
      <c r="P155" s="141">
        <f t="shared" si="65"/>
        <v>0</v>
      </c>
    </row>
    <row r="156" spans="1:16" ht="116.25" customHeight="1" x14ac:dyDescent="0.3">
      <c r="A156" s="39" t="s">
        <v>123</v>
      </c>
      <c r="B156" s="11"/>
      <c r="C156" s="89"/>
      <c r="D156" s="81"/>
      <c r="E156" s="98"/>
      <c r="F156" s="68">
        <f t="shared" si="63"/>
        <v>0</v>
      </c>
      <c r="G156" s="148"/>
      <c r="H156" s="76"/>
      <c r="I156" s="72"/>
      <c r="J156" s="108"/>
      <c r="K156" s="114">
        <f t="shared" si="64"/>
        <v>0</v>
      </c>
      <c r="L156" s="148"/>
      <c r="M156" s="123"/>
      <c r="N156" s="118"/>
      <c r="O156" s="126"/>
      <c r="P156" s="141">
        <f t="shared" si="65"/>
        <v>0</v>
      </c>
    </row>
    <row r="157" spans="1:16" ht="23.25" customHeight="1" x14ac:dyDescent="0.3">
      <c r="A157" s="21" t="s">
        <v>26</v>
      </c>
      <c r="B157" s="3">
        <v>310</v>
      </c>
      <c r="C157" s="89">
        <f t="shared" ref="C157:E157" si="73">SUM(C158:C160)</f>
        <v>0</v>
      </c>
      <c r="D157" s="90">
        <f t="shared" si="73"/>
        <v>0</v>
      </c>
      <c r="E157" s="88">
        <f t="shared" si="73"/>
        <v>0</v>
      </c>
      <c r="F157" s="68">
        <f t="shared" si="63"/>
        <v>0</v>
      </c>
      <c r="G157" s="148">
        <f>ROUND(C157*(525500/614400),2)</f>
        <v>0</v>
      </c>
      <c r="H157" s="164">
        <f t="shared" ref="H157" si="74">G157</f>
        <v>0</v>
      </c>
      <c r="I157" s="77">
        <f t="shared" ref="I157" si="75">SUM(I158:I160)</f>
        <v>0</v>
      </c>
      <c r="J157" s="75">
        <f t="shared" ref="J157" si="76">SUM(J158:J160)</f>
        <v>0</v>
      </c>
      <c r="K157" s="114">
        <f t="shared" si="64"/>
        <v>0</v>
      </c>
      <c r="L157" s="148">
        <f>ROUND(C157*(517800/614400),2)</f>
        <v>0</v>
      </c>
      <c r="M157" s="166">
        <f t="shared" ref="M157" si="77">L157</f>
        <v>0</v>
      </c>
      <c r="N157" s="124">
        <f t="shared" ref="N157" si="78">SUM(N158:N160)</f>
        <v>0</v>
      </c>
      <c r="O157" s="122">
        <f t="shared" ref="O157" si="79">SUM(O158:O160)</f>
        <v>0</v>
      </c>
      <c r="P157" s="141">
        <f t="shared" si="65"/>
        <v>0</v>
      </c>
    </row>
    <row r="158" spans="1:16" ht="46.5" customHeight="1" x14ac:dyDescent="0.3">
      <c r="A158" s="43" t="s">
        <v>58</v>
      </c>
      <c r="B158" s="11"/>
      <c r="C158" s="89"/>
      <c r="D158" s="81"/>
      <c r="E158" s="98"/>
      <c r="F158" s="68">
        <f t="shared" si="63"/>
        <v>0</v>
      </c>
      <c r="G158" s="148"/>
      <c r="H158" s="76"/>
      <c r="I158" s="72"/>
      <c r="J158" s="108"/>
      <c r="K158" s="114">
        <f t="shared" si="64"/>
        <v>0</v>
      </c>
      <c r="L158" s="148"/>
      <c r="M158" s="123"/>
      <c r="N158" s="118"/>
      <c r="O158" s="126"/>
      <c r="P158" s="141">
        <f t="shared" si="65"/>
        <v>0</v>
      </c>
    </row>
    <row r="159" spans="1:16" ht="36.75" customHeight="1" x14ac:dyDescent="0.3">
      <c r="A159" s="43"/>
      <c r="B159" s="11"/>
      <c r="C159" s="89"/>
      <c r="D159" s="81"/>
      <c r="E159" s="98"/>
      <c r="F159" s="68">
        <f t="shared" si="63"/>
        <v>0</v>
      </c>
      <c r="G159" s="148"/>
      <c r="H159" s="76"/>
      <c r="I159" s="72"/>
      <c r="J159" s="108"/>
      <c r="K159" s="114">
        <f t="shared" si="64"/>
        <v>0</v>
      </c>
      <c r="L159" s="148"/>
      <c r="M159" s="123"/>
      <c r="N159" s="118"/>
      <c r="O159" s="126"/>
      <c r="P159" s="141">
        <f t="shared" si="65"/>
        <v>0</v>
      </c>
    </row>
    <row r="160" spans="1:16" ht="21.75" customHeight="1" x14ac:dyDescent="0.3">
      <c r="A160" s="43"/>
      <c r="B160" s="11"/>
      <c r="C160" s="89"/>
      <c r="D160" s="81"/>
      <c r="E160" s="98"/>
      <c r="F160" s="68">
        <f t="shared" si="63"/>
        <v>0</v>
      </c>
      <c r="G160" s="148"/>
      <c r="H160" s="76"/>
      <c r="I160" s="72"/>
      <c r="J160" s="108"/>
      <c r="K160" s="114">
        <f t="shared" si="64"/>
        <v>0</v>
      </c>
      <c r="L160" s="148"/>
      <c r="M160" s="123"/>
      <c r="N160" s="118"/>
      <c r="O160" s="126"/>
      <c r="P160" s="141">
        <f t="shared" si="65"/>
        <v>0</v>
      </c>
    </row>
    <row r="161" spans="1:16" ht="18" customHeight="1" x14ac:dyDescent="0.3">
      <c r="A161" s="21" t="s">
        <v>28</v>
      </c>
      <c r="B161" s="3">
        <v>340</v>
      </c>
      <c r="C161" s="88">
        <f t="shared" ref="C161:E161" si="80">SUM(C162:C164)</f>
        <v>0</v>
      </c>
      <c r="D161" s="90">
        <f t="shared" si="80"/>
        <v>0</v>
      </c>
      <c r="E161" s="88">
        <f t="shared" si="80"/>
        <v>0</v>
      </c>
      <c r="F161" s="68">
        <f t="shared" si="63"/>
        <v>0</v>
      </c>
      <c r="G161" s="148">
        <f>ROUND(C161*(525500/614400),2)</f>
        <v>0</v>
      </c>
      <c r="H161" s="164">
        <f t="shared" ref="H161" si="81">G161</f>
        <v>0</v>
      </c>
      <c r="I161" s="77">
        <f t="shared" ref="I161:J161" si="82">SUM(I162:I164)</f>
        <v>0</v>
      </c>
      <c r="J161" s="75">
        <f t="shared" si="82"/>
        <v>0</v>
      </c>
      <c r="K161" s="114">
        <f t="shared" si="64"/>
        <v>0</v>
      </c>
      <c r="L161" s="148">
        <f>ROUND(C161*(517800/614400),2)</f>
        <v>0</v>
      </c>
      <c r="M161" s="166">
        <f t="shared" ref="M161" si="83">L161</f>
        <v>0</v>
      </c>
      <c r="N161" s="124">
        <f t="shared" ref="N161:O161" si="84">SUM(N162:N164)</f>
        <v>0</v>
      </c>
      <c r="O161" s="122">
        <f t="shared" si="84"/>
        <v>0</v>
      </c>
      <c r="P161" s="141">
        <f t="shared" si="65"/>
        <v>0</v>
      </c>
    </row>
    <row r="162" spans="1:16" ht="46.5" customHeight="1" x14ac:dyDescent="0.3">
      <c r="A162" s="43" t="s">
        <v>71</v>
      </c>
      <c r="B162" s="11"/>
      <c r="C162" s="89"/>
      <c r="D162" s="81"/>
      <c r="E162" s="98"/>
      <c r="F162" s="68">
        <f t="shared" si="63"/>
        <v>0</v>
      </c>
      <c r="G162" s="148"/>
      <c r="H162" s="76"/>
      <c r="I162" s="72"/>
      <c r="J162" s="108"/>
      <c r="K162" s="114">
        <f t="shared" si="64"/>
        <v>0</v>
      </c>
      <c r="L162" s="148"/>
      <c r="M162" s="123"/>
      <c r="N162" s="118"/>
      <c r="O162" s="126"/>
      <c r="P162" s="141">
        <f t="shared" si="65"/>
        <v>0</v>
      </c>
    </row>
    <row r="163" spans="1:16" ht="32.25" customHeight="1" x14ac:dyDescent="0.3">
      <c r="A163" s="43"/>
      <c r="B163" s="11"/>
      <c r="C163" s="89"/>
      <c r="D163" s="81"/>
      <c r="E163" s="98"/>
      <c r="F163" s="68">
        <f t="shared" si="63"/>
        <v>0</v>
      </c>
      <c r="G163" s="148"/>
      <c r="H163" s="76"/>
      <c r="I163" s="72"/>
      <c r="J163" s="108"/>
      <c r="K163" s="114">
        <f t="shared" si="64"/>
        <v>0</v>
      </c>
      <c r="L163" s="148"/>
      <c r="M163" s="123"/>
      <c r="N163" s="118"/>
      <c r="O163" s="126"/>
      <c r="P163" s="141">
        <f t="shared" si="65"/>
        <v>0</v>
      </c>
    </row>
    <row r="164" spans="1:16" ht="17.25" customHeight="1" thickBot="1" x14ac:dyDescent="0.35">
      <c r="A164" s="51"/>
      <c r="B164" s="26"/>
      <c r="C164" s="99"/>
      <c r="D164" s="100"/>
      <c r="E164" s="98"/>
      <c r="F164" s="68">
        <f t="shared" si="63"/>
        <v>0</v>
      </c>
      <c r="G164" s="154"/>
      <c r="H164" s="109"/>
      <c r="I164" s="110"/>
      <c r="J164" s="108"/>
      <c r="K164" s="114">
        <f t="shared" si="64"/>
        <v>0</v>
      </c>
      <c r="L164" s="154"/>
      <c r="M164" s="127"/>
      <c r="N164" s="128"/>
      <c r="O164" s="126"/>
      <c r="P164" s="141">
        <f t="shared" si="65"/>
        <v>0</v>
      </c>
    </row>
    <row r="165" spans="1:16" ht="19.5" customHeight="1" thickBot="1" x14ac:dyDescent="0.35">
      <c r="A165" s="22" t="s">
        <v>55</v>
      </c>
      <c r="B165" s="23"/>
      <c r="C165" s="63">
        <f>C141+C153+C157+C161</f>
        <v>0</v>
      </c>
      <c r="D165" s="63">
        <f t="shared" ref="D165:G165" si="85">D141+D153+D157+D161</f>
        <v>0</v>
      </c>
      <c r="E165" s="63">
        <f t="shared" si="85"/>
        <v>0</v>
      </c>
      <c r="F165" s="63">
        <f t="shared" si="85"/>
        <v>0</v>
      </c>
      <c r="G165" s="63">
        <f t="shared" si="85"/>
        <v>0</v>
      </c>
      <c r="H165" s="63">
        <f>H141+H153+H157+H161</f>
        <v>0</v>
      </c>
      <c r="I165" s="63">
        <f t="shared" ref="I165:L165" si="86">I141+I153+I157+I161</f>
        <v>0</v>
      </c>
      <c r="J165" s="63">
        <f t="shared" si="86"/>
        <v>0</v>
      </c>
      <c r="K165" s="63">
        <f t="shared" si="86"/>
        <v>0</v>
      </c>
      <c r="L165" s="63">
        <f t="shared" si="86"/>
        <v>0</v>
      </c>
      <c r="M165" s="63">
        <f>M141+M153+M157+M161</f>
        <v>0</v>
      </c>
      <c r="N165" s="63">
        <f t="shared" ref="N165:P165" si="87">N141+N153+N157+N161</f>
        <v>0</v>
      </c>
      <c r="O165" s="63">
        <f t="shared" si="87"/>
        <v>0</v>
      </c>
      <c r="P165" s="63">
        <f t="shared" si="87"/>
        <v>0</v>
      </c>
    </row>
    <row r="166" spans="1:16" ht="69.75" customHeight="1" x14ac:dyDescent="0.3">
      <c r="A166" s="186" t="s">
        <v>54</v>
      </c>
      <c r="B166" s="186"/>
      <c r="C166" s="185"/>
      <c r="D166" s="185"/>
      <c r="E166" s="185"/>
      <c r="F166" s="185"/>
      <c r="G166" s="155"/>
      <c r="H166" s="185"/>
      <c r="I166" s="185"/>
      <c r="J166" s="185"/>
      <c r="K166" s="185"/>
      <c r="L166" s="155"/>
      <c r="M166" s="185"/>
      <c r="N166" s="185"/>
      <c r="O166" s="185"/>
      <c r="P166" s="185"/>
    </row>
    <row r="167" spans="1:16" ht="69.75" customHeight="1" x14ac:dyDescent="0.2">
      <c r="A167" s="101" t="s">
        <v>18</v>
      </c>
      <c r="B167" s="10">
        <v>225</v>
      </c>
      <c r="C167" s="90">
        <f>SUM(C168:C170)</f>
        <v>0</v>
      </c>
      <c r="D167" s="79">
        <f t="shared" ref="D167:E167" si="88">SUM(D168:D170)</f>
        <v>0</v>
      </c>
      <c r="E167" s="90">
        <f t="shared" si="88"/>
        <v>0</v>
      </c>
      <c r="F167" s="68">
        <f t="shared" ref="F167:F182" si="89">SUM(C167:E167)</f>
        <v>0</v>
      </c>
      <c r="G167" s="148">
        <f>ROUND(C167*(121200/141700),2)</f>
        <v>0</v>
      </c>
      <c r="H167" s="164">
        <f>G167</f>
        <v>0</v>
      </c>
      <c r="I167" s="70">
        <f t="shared" ref="I167:J167" si="90">SUM(I168:I170)</f>
        <v>0</v>
      </c>
      <c r="J167" s="77">
        <f t="shared" si="90"/>
        <v>0</v>
      </c>
      <c r="K167" s="114">
        <f t="shared" ref="K167:K182" si="91">SUM(H167:J167)</f>
        <v>0</v>
      </c>
      <c r="L167" s="148">
        <f>ROUND(C167*(119400/141700),2)</f>
        <v>0</v>
      </c>
      <c r="M167" s="166">
        <f>L167</f>
        <v>0</v>
      </c>
      <c r="N167" s="116">
        <f t="shared" ref="N167:O167" si="92">SUM(N168:N170)</f>
        <v>0</v>
      </c>
      <c r="O167" s="124">
        <f t="shared" si="92"/>
        <v>0</v>
      </c>
      <c r="P167" s="141">
        <f t="shared" ref="P167:P182" si="93">SUM(M167:O167)</f>
        <v>0</v>
      </c>
    </row>
    <row r="168" spans="1:16" ht="69.75" customHeight="1" x14ac:dyDescent="0.3">
      <c r="A168" s="43" t="s">
        <v>99</v>
      </c>
      <c r="B168" s="11"/>
      <c r="C168" s="99"/>
      <c r="D168" s="81"/>
      <c r="E168" s="98"/>
      <c r="F168" s="68">
        <f t="shared" si="89"/>
        <v>0</v>
      </c>
      <c r="G168" s="154"/>
      <c r="H168" s="109"/>
      <c r="I168" s="72"/>
      <c r="J168" s="108"/>
      <c r="K168" s="114">
        <f t="shared" si="91"/>
        <v>0</v>
      </c>
      <c r="L168" s="154"/>
      <c r="M168" s="127"/>
      <c r="N168" s="118"/>
      <c r="O168" s="126"/>
      <c r="P168" s="141">
        <f t="shared" si="93"/>
        <v>0</v>
      </c>
    </row>
    <row r="169" spans="1:16" ht="38.25" customHeight="1" x14ac:dyDescent="0.3">
      <c r="A169" s="43" t="s">
        <v>98</v>
      </c>
      <c r="B169" s="11"/>
      <c r="C169" s="99"/>
      <c r="D169" s="81"/>
      <c r="E169" s="98"/>
      <c r="F169" s="68">
        <f t="shared" si="89"/>
        <v>0</v>
      </c>
      <c r="G169" s="154"/>
      <c r="H169" s="109"/>
      <c r="I169" s="72"/>
      <c r="J169" s="108"/>
      <c r="K169" s="114">
        <f t="shared" si="91"/>
        <v>0</v>
      </c>
      <c r="L169" s="154"/>
      <c r="M169" s="127"/>
      <c r="N169" s="118"/>
      <c r="O169" s="126"/>
      <c r="P169" s="141">
        <f t="shared" si="93"/>
        <v>0</v>
      </c>
    </row>
    <row r="170" spans="1:16" ht="37.5" customHeight="1" x14ac:dyDescent="0.3">
      <c r="A170" s="43" t="s">
        <v>66</v>
      </c>
      <c r="B170" s="11"/>
      <c r="C170" s="99"/>
      <c r="D170" s="81"/>
      <c r="E170" s="98"/>
      <c r="F170" s="68">
        <f t="shared" si="89"/>
        <v>0</v>
      </c>
      <c r="G170" s="154"/>
      <c r="H170" s="109"/>
      <c r="I170" s="72"/>
      <c r="J170" s="108"/>
      <c r="K170" s="114">
        <f t="shared" si="91"/>
        <v>0</v>
      </c>
      <c r="L170" s="154"/>
      <c r="M170" s="127"/>
      <c r="N170" s="118"/>
      <c r="O170" s="126"/>
      <c r="P170" s="141">
        <f t="shared" si="93"/>
        <v>0</v>
      </c>
    </row>
    <row r="171" spans="1:16" ht="39.75" customHeight="1" x14ac:dyDescent="0.3">
      <c r="A171" s="25" t="s">
        <v>22</v>
      </c>
      <c r="B171" s="3">
        <v>226</v>
      </c>
      <c r="C171" s="102">
        <f t="shared" ref="C171:E171" si="94">SUM(C172:C174)</f>
        <v>3597</v>
      </c>
      <c r="D171" s="90">
        <f t="shared" si="94"/>
        <v>0</v>
      </c>
      <c r="E171" s="90">
        <f t="shared" si="94"/>
        <v>0</v>
      </c>
      <c r="F171" s="68">
        <f t="shared" si="89"/>
        <v>3597</v>
      </c>
      <c r="G171" s="148">
        <f>ROUND(C171*(121200/141700),2)</f>
        <v>3076.62</v>
      </c>
      <c r="H171" s="164">
        <f t="shared" ref="H171" si="95">G171</f>
        <v>3076.62</v>
      </c>
      <c r="I171" s="77">
        <f t="shared" ref="I171" si="96">SUM(I172:I174)</f>
        <v>0</v>
      </c>
      <c r="J171" s="77">
        <f t="shared" ref="J171" si="97">SUM(J172:J174)</f>
        <v>0</v>
      </c>
      <c r="K171" s="114">
        <f t="shared" si="91"/>
        <v>3076.62</v>
      </c>
      <c r="L171" s="148">
        <f>ROUND(C171*(119400/141700),2)</f>
        <v>3030.92</v>
      </c>
      <c r="M171" s="166">
        <f t="shared" ref="M171" si="98">L171</f>
        <v>3030.92</v>
      </c>
      <c r="N171" s="124">
        <f t="shared" ref="N171" si="99">SUM(N172:N174)</f>
        <v>0</v>
      </c>
      <c r="O171" s="124">
        <f t="shared" ref="O171" si="100">SUM(O172:O174)</f>
        <v>0</v>
      </c>
      <c r="P171" s="141">
        <f t="shared" si="93"/>
        <v>3030.92</v>
      </c>
    </row>
    <row r="172" spans="1:16" ht="62.25" customHeight="1" x14ac:dyDescent="0.3">
      <c r="A172" s="43" t="s">
        <v>182</v>
      </c>
      <c r="B172" s="11"/>
      <c r="C172" s="99">
        <v>1060</v>
      </c>
      <c r="D172" s="81"/>
      <c r="E172" s="98"/>
      <c r="F172" s="68">
        <f t="shared" si="89"/>
        <v>1060</v>
      </c>
      <c r="G172" s="154"/>
      <c r="H172" s="109"/>
      <c r="I172" s="72"/>
      <c r="J172" s="108"/>
      <c r="K172" s="114">
        <f t="shared" si="91"/>
        <v>0</v>
      </c>
      <c r="L172" s="154"/>
      <c r="M172" s="127"/>
      <c r="N172" s="118"/>
      <c r="O172" s="126"/>
      <c r="P172" s="141">
        <f t="shared" si="93"/>
        <v>0</v>
      </c>
    </row>
    <row r="173" spans="1:16" ht="36" customHeight="1" x14ac:dyDescent="0.2">
      <c r="A173" s="167" t="s">
        <v>183</v>
      </c>
      <c r="B173" s="11"/>
      <c r="C173" s="99">
        <v>2537</v>
      </c>
      <c r="D173" s="81"/>
      <c r="E173" s="98"/>
      <c r="F173" s="68">
        <f t="shared" si="89"/>
        <v>2537</v>
      </c>
      <c r="G173" s="154"/>
      <c r="H173" s="109"/>
      <c r="I173" s="72"/>
      <c r="J173" s="108"/>
      <c r="K173" s="114">
        <f t="shared" si="91"/>
        <v>0</v>
      </c>
      <c r="L173" s="154"/>
      <c r="M173" s="127"/>
      <c r="N173" s="118"/>
      <c r="O173" s="126"/>
      <c r="P173" s="141">
        <f t="shared" si="93"/>
        <v>0</v>
      </c>
    </row>
    <row r="174" spans="1:16" ht="58.5" customHeight="1" x14ac:dyDescent="0.2">
      <c r="A174" s="177" t="s">
        <v>184</v>
      </c>
      <c r="B174" s="11"/>
      <c r="C174" s="99"/>
      <c r="D174" s="81"/>
      <c r="E174" s="98"/>
      <c r="F174" s="68">
        <f t="shared" si="89"/>
        <v>0</v>
      </c>
      <c r="G174" s="154"/>
      <c r="H174" s="109"/>
      <c r="I174" s="72"/>
      <c r="J174" s="108"/>
      <c r="K174" s="114">
        <f t="shared" si="91"/>
        <v>0</v>
      </c>
      <c r="L174" s="154"/>
      <c r="M174" s="127"/>
      <c r="N174" s="118"/>
      <c r="O174" s="126"/>
      <c r="P174" s="141">
        <f t="shared" si="93"/>
        <v>0</v>
      </c>
    </row>
    <row r="175" spans="1:16" ht="36.75" customHeight="1" x14ac:dyDescent="0.3">
      <c r="A175" s="21" t="s">
        <v>26</v>
      </c>
      <c r="B175" s="3">
        <v>310</v>
      </c>
      <c r="C175" s="102">
        <f t="shared" ref="C175:E175" si="101">SUM(C176:C178)</f>
        <v>0</v>
      </c>
      <c r="D175" s="90">
        <f t="shared" si="101"/>
        <v>0</v>
      </c>
      <c r="E175" s="90">
        <f t="shared" si="101"/>
        <v>0</v>
      </c>
      <c r="F175" s="68">
        <f t="shared" si="89"/>
        <v>0</v>
      </c>
      <c r="G175" s="148">
        <f>ROUND(C175*(121200/141700),2)</f>
        <v>0</v>
      </c>
      <c r="H175" s="164">
        <f t="shared" ref="H175" si="102">G175</f>
        <v>0</v>
      </c>
      <c r="I175" s="77">
        <f t="shared" ref="I175" si="103">SUM(I176:I178)</f>
        <v>0</v>
      </c>
      <c r="J175" s="77">
        <f t="shared" ref="J175" si="104">SUM(J176:J178)</f>
        <v>0</v>
      </c>
      <c r="K175" s="114">
        <f t="shared" si="91"/>
        <v>0</v>
      </c>
      <c r="L175" s="148">
        <f>ROUND(C175*(119400/141700),2)</f>
        <v>0</v>
      </c>
      <c r="M175" s="166">
        <f t="shared" ref="M175" si="105">L175</f>
        <v>0</v>
      </c>
      <c r="N175" s="124">
        <f t="shared" ref="N175" si="106">SUM(N176:N178)</f>
        <v>0</v>
      </c>
      <c r="O175" s="124">
        <f t="shared" ref="O175" si="107">SUM(O176:O178)</f>
        <v>0</v>
      </c>
      <c r="P175" s="141">
        <f t="shared" si="93"/>
        <v>0</v>
      </c>
    </row>
    <row r="176" spans="1:16" ht="41.25" customHeight="1" x14ac:dyDescent="0.3">
      <c r="A176" s="43" t="s">
        <v>27</v>
      </c>
      <c r="B176" s="11"/>
      <c r="C176" s="99"/>
      <c r="D176" s="81"/>
      <c r="E176" s="98"/>
      <c r="F176" s="68">
        <f t="shared" si="89"/>
        <v>0</v>
      </c>
      <c r="G176" s="154"/>
      <c r="H176" s="109"/>
      <c r="I176" s="72"/>
      <c r="J176" s="108"/>
      <c r="K176" s="114">
        <f t="shared" si="91"/>
        <v>0</v>
      </c>
      <c r="L176" s="154"/>
      <c r="M176" s="127"/>
      <c r="N176" s="118"/>
      <c r="O176" s="126"/>
      <c r="P176" s="141">
        <f t="shared" si="93"/>
        <v>0</v>
      </c>
    </row>
    <row r="177" spans="1:16" ht="38.25" customHeight="1" x14ac:dyDescent="0.3">
      <c r="A177" s="43"/>
      <c r="B177" s="11"/>
      <c r="C177" s="99"/>
      <c r="D177" s="81"/>
      <c r="E177" s="98"/>
      <c r="F177" s="68">
        <f t="shared" si="89"/>
        <v>0</v>
      </c>
      <c r="G177" s="154"/>
      <c r="H177" s="109"/>
      <c r="I177" s="72"/>
      <c r="J177" s="108"/>
      <c r="K177" s="114">
        <f t="shared" si="91"/>
        <v>0</v>
      </c>
      <c r="L177" s="154"/>
      <c r="M177" s="127"/>
      <c r="N177" s="118"/>
      <c r="O177" s="126"/>
      <c r="P177" s="141">
        <f t="shared" si="93"/>
        <v>0</v>
      </c>
    </row>
    <row r="178" spans="1:16" ht="24" customHeight="1" x14ac:dyDescent="0.3">
      <c r="A178" s="43"/>
      <c r="B178" s="11"/>
      <c r="C178" s="99"/>
      <c r="D178" s="81"/>
      <c r="E178" s="98"/>
      <c r="F178" s="68">
        <f t="shared" si="89"/>
        <v>0</v>
      </c>
      <c r="G178" s="154"/>
      <c r="H178" s="109"/>
      <c r="I178" s="72"/>
      <c r="J178" s="108"/>
      <c r="K178" s="114">
        <f t="shared" si="91"/>
        <v>0</v>
      </c>
      <c r="L178" s="154"/>
      <c r="M178" s="127"/>
      <c r="N178" s="118"/>
      <c r="O178" s="126"/>
      <c r="P178" s="141">
        <f t="shared" si="93"/>
        <v>0</v>
      </c>
    </row>
    <row r="179" spans="1:16" ht="42" customHeight="1" x14ac:dyDescent="0.3">
      <c r="A179" s="21" t="s">
        <v>28</v>
      </c>
      <c r="B179" s="3">
        <v>340</v>
      </c>
      <c r="C179" s="102">
        <f t="shared" ref="C179:E179" si="108">SUM(C180:C182)</f>
        <v>0</v>
      </c>
      <c r="D179" s="90">
        <f t="shared" si="108"/>
        <v>0</v>
      </c>
      <c r="E179" s="90">
        <f t="shared" si="108"/>
        <v>0</v>
      </c>
      <c r="F179" s="68">
        <f t="shared" si="89"/>
        <v>0</v>
      </c>
      <c r="G179" s="148">
        <f>ROUND(C179*(121200/141700),2)</f>
        <v>0</v>
      </c>
      <c r="H179" s="111">
        <f t="shared" ref="H179:I179" si="109">SUM(H180:H182)</f>
        <v>0</v>
      </c>
      <c r="I179" s="77">
        <f t="shared" si="109"/>
        <v>0</v>
      </c>
      <c r="J179" s="77">
        <f t="shared" ref="J179" si="110">SUM(J180:J182)</f>
        <v>0</v>
      </c>
      <c r="K179" s="114">
        <f t="shared" si="91"/>
        <v>0</v>
      </c>
      <c r="L179" s="148">
        <f>ROUND(C179*(119400/141700),2)</f>
        <v>0</v>
      </c>
      <c r="M179" s="129">
        <f t="shared" ref="M179:N179" si="111">SUM(M180:M182)</f>
        <v>0</v>
      </c>
      <c r="N179" s="124">
        <f t="shared" si="111"/>
        <v>0</v>
      </c>
      <c r="O179" s="124">
        <f t="shared" ref="O179" si="112">SUM(O180:O182)</f>
        <v>0</v>
      </c>
      <c r="P179" s="141">
        <f t="shared" si="93"/>
        <v>0</v>
      </c>
    </row>
    <row r="180" spans="1:16" ht="46.5" customHeight="1" x14ac:dyDescent="0.3">
      <c r="A180" s="43"/>
      <c r="B180" s="11"/>
      <c r="C180" s="99"/>
      <c r="D180" s="81"/>
      <c r="E180" s="98"/>
      <c r="F180" s="68">
        <f t="shared" si="89"/>
        <v>0</v>
      </c>
      <c r="G180" s="154"/>
      <c r="H180" s="109"/>
      <c r="I180" s="72"/>
      <c r="J180" s="108"/>
      <c r="K180" s="114">
        <f t="shared" si="91"/>
        <v>0</v>
      </c>
      <c r="L180" s="154"/>
      <c r="M180" s="127"/>
      <c r="N180" s="118"/>
      <c r="O180" s="126"/>
      <c r="P180" s="141">
        <f t="shared" si="93"/>
        <v>0</v>
      </c>
    </row>
    <row r="181" spans="1:16" ht="36" customHeight="1" x14ac:dyDescent="0.3">
      <c r="A181" s="43"/>
      <c r="B181" s="11"/>
      <c r="C181" s="99"/>
      <c r="D181" s="81"/>
      <c r="E181" s="98"/>
      <c r="F181" s="68">
        <f t="shared" si="89"/>
        <v>0</v>
      </c>
      <c r="G181" s="154"/>
      <c r="H181" s="109"/>
      <c r="I181" s="72"/>
      <c r="J181" s="108"/>
      <c r="K181" s="114">
        <f t="shared" si="91"/>
        <v>0</v>
      </c>
      <c r="L181" s="154"/>
      <c r="M181" s="127"/>
      <c r="N181" s="118"/>
      <c r="O181" s="126"/>
      <c r="P181" s="141">
        <f t="shared" si="93"/>
        <v>0</v>
      </c>
    </row>
    <row r="182" spans="1:16" ht="24" customHeight="1" thickBot="1" x14ac:dyDescent="0.35">
      <c r="A182" s="51"/>
      <c r="B182" s="26"/>
      <c r="C182" s="99"/>
      <c r="D182" s="81"/>
      <c r="E182" s="98"/>
      <c r="F182" s="68">
        <f t="shared" si="89"/>
        <v>0</v>
      </c>
      <c r="G182" s="154"/>
      <c r="H182" s="109"/>
      <c r="I182" s="72"/>
      <c r="J182" s="108"/>
      <c r="K182" s="114">
        <f t="shared" si="91"/>
        <v>0</v>
      </c>
      <c r="L182" s="154"/>
      <c r="M182" s="127"/>
      <c r="N182" s="118"/>
      <c r="O182" s="126"/>
      <c r="P182" s="141">
        <f t="shared" si="93"/>
        <v>0</v>
      </c>
    </row>
    <row r="183" spans="1:16" ht="38.25" customHeight="1" thickBot="1" x14ac:dyDescent="0.35">
      <c r="A183" s="29" t="s">
        <v>56</v>
      </c>
      <c r="B183" s="30"/>
      <c r="C183" s="64">
        <f>C167+C171+C175+C179</f>
        <v>3597</v>
      </c>
      <c r="D183" s="64">
        <f t="shared" ref="D183:G183" si="113">D167+D171+D175+D179</f>
        <v>0</v>
      </c>
      <c r="E183" s="64">
        <f t="shared" si="113"/>
        <v>0</v>
      </c>
      <c r="F183" s="64">
        <f t="shared" si="113"/>
        <v>3597</v>
      </c>
      <c r="G183" s="64">
        <f t="shared" si="113"/>
        <v>3076.62</v>
      </c>
      <c r="H183" s="64">
        <f>H167+H171+H175+H179</f>
        <v>3076.62</v>
      </c>
      <c r="I183" s="64">
        <f t="shared" ref="I183:L183" si="114">I167+I171+I175+I179</f>
        <v>0</v>
      </c>
      <c r="J183" s="64">
        <f t="shared" si="114"/>
        <v>0</v>
      </c>
      <c r="K183" s="64">
        <f t="shared" si="114"/>
        <v>3076.62</v>
      </c>
      <c r="L183" s="64">
        <f t="shared" si="114"/>
        <v>3030.92</v>
      </c>
      <c r="M183" s="64">
        <f>M167+M171+M175+M179</f>
        <v>3030.92</v>
      </c>
      <c r="N183" s="64">
        <f t="shared" ref="N183:P183" si="115">N167+N171+N175+N179</f>
        <v>0</v>
      </c>
      <c r="O183" s="64">
        <f t="shared" si="115"/>
        <v>0</v>
      </c>
      <c r="P183" s="64">
        <f t="shared" si="115"/>
        <v>3030.92</v>
      </c>
    </row>
    <row r="184" spans="1:16" s="169" customFormat="1" ht="27.75" customHeight="1" x14ac:dyDescent="0.2">
      <c r="A184" s="186" t="s">
        <v>119</v>
      </c>
      <c r="B184" s="186"/>
      <c r="C184" s="168"/>
      <c r="D184" s="168"/>
      <c r="E184" s="168"/>
      <c r="F184" s="168"/>
      <c r="G184" s="168"/>
      <c r="H184" s="168"/>
      <c r="I184" s="168"/>
      <c r="J184" s="168"/>
      <c r="K184" s="168"/>
      <c r="L184" s="168"/>
      <c r="M184" s="168"/>
      <c r="N184" s="168"/>
      <c r="O184" s="168"/>
      <c r="P184" s="168"/>
    </row>
    <row r="185" spans="1:16" s="169" customFormat="1" ht="27.75" customHeight="1" x14ac:dyDescent="0.3">
      <c r="A185" s="25" t="s">
        <v>22</v>
      </c>
      <c r="B185" s="3">
        <v>226</v>
      </c>
      <c r="C185" s="102">
        <f>SUM(C186:C188)</f>
        <v>10000</v>
      </c>
      <c r="D185" s="102">
        <f t="shared" ref="D185:E185" si="116">SUM(D186:D188)</f>
        <v>0</v>
      </c>
      <c r="E185" s="102">
        <f t="shared" si="116"/>
        <v>0</v>
      </c>
      <c r="F185" s="68">
        <f t="shared" ref="F185:F188" si="117">SUM(C185:E185)</f>
        <v>10000</v>
      </c>
      <c r="G185" s="148">
        <f>ROUND(C185*(145400/170000),2)</f>
        <v>8552.94</v>
      </c>
      <c r="H185" s="164">
        <f>G185</f>
        <v>8552.94</v>
      </c>
      <c r="I185" s="111">
        <f t="shared" ref="I185:J185" si="118">SUM(I186:I188)</f>
        <v>0</v>
      </c>
      <c r="J185" s="111">
        <f t="shared" si="118"/>
        <v>0</v>
      </c>
      <c r="K185" s="114">
        <f t="shared" ref="K185:K188" si="119">SUM(H185:J185)</f>
        <v>8552.94</v>
      </c>
      <c r="L185" s="148">
        <f>ROUND(C185*(143200/170000),2)</f>
        <v>8423.5300000000007</v>
      </c>
      <c r="M185" s="166">
        <f t="shared" ref="M185" si="120">L185</f>
        <v>8423.5300000000007</v>
      </c>
      <c r="N185" s="129">
        <f t="shared" ref="N185:O185" si="121">SUM(N186:N188)</f>
        <v>0</v>
      </c>
      <c r="O185" s="129">
        <f t="shared" si="121"/>
        <v>0</v>
      </c>
      <c r="P185" s="141">
        <f t="shared" ref="P185:P188" si="122">SUM(M185:O185)</f>
        <v>8423.5300000000007</v>
      </c>
    </row>
    <row r="186" spans="1:16" s="169" customFormat="1" ht="43.5" customHeight="1" x14ac:dyDescent="0.3">
      <c r="A186" s="43" t="s">
        <v>185</v>
      </c>
      <c r="B186" s="11"/>
      <c r="C186" s="99">
        <v>10000</v>
      </c>
      <c r="D186" s="81"/>
      <c r="E186" s="98"/>
      <c r="F186" s="68">
        <f t="shared" si="117"/>
        <v>10000</v>
      </c>
      <c r="G186" s="154"/>
      <c r="H186" s="109"/>
      <c r="I186" s="72"/>
      <c r="J186" s="108"/>
      <c r="K186" s="114">
        <f t="shared" si="119"/>
        <v>0</v>
      </c>
      <c r="L186" s="154"/>
      <c r="M186" s="127"/>
      <c r="N186" s="118"/>
      <c r="O186" s="126"/>
      <c r="P186" s="141">
        <f t="shared" si="122"/>
        <v>0</v>
      </c>
    </row>
    <row r="187" spans="1:16" s="169" customFormat="1" ht="58.5" customHeight="1" x14ac:dyDescent="0.3">
      <c r="A187" s="43" t="s">
        <v>121</v>
      </c>
      <c r="B187" s="11"/>
      <c r="C187" s="99"/>
      <c r="D187" s="81"/>
      <c r="E187" s="98"/>
      <c r="F187" s="68">
        <f t="shared" si="117"/>
        <v>0</v>
      </c>
      <c r="G187" s="154"/>
      <c r="H187" s="109"/>
      <c r="I187" s="72"/>
      <c r="J187" s="108"/>
      <c r="K187" s="114">
        <f t="shared" si="119"/>
        <v>0</v>
      </c>
      <c r="L187" s="154"/>
      <c r="M187" s="127"/>
      <c r="N187" s="118"/>
      <c r="O187" s="126"/>
      <c r="P187" s="141">
        <f t="shared" si="122"/>
        <v>0</v>
      </c>
    </row>
    <row r="188" spans="1:16" s="169" customFormat="1" ht="27.75" customHeight="1" thickBot="1" x14ac:dyDescent="0.35">
      <c r="A188" s="51"/>
      <c r="B188" s="26"/>
      <c r="C188" s="99"/>
      <c r="D188" s="81"/>
      <c r="E188" s="98"/>
      <c r="F188" s="68">
        <f t="shared" si="117"/>
        <v>0</v>
      </c>
      <c r="G188" s="154"/>
      <c r="H188" s="109"/>
      <c r="I188" s="72"/>
      <c r="J188" s="108"/>
      <c r="K188" s="114">
        <f t="shared" si="119"/>
        <v>0</v>
      </c>
      <c r="L188" s="154"/>
      <c r="M188" s="127"/>
      <c r="N188" s="118"/>
      <c r="O188" s="126"/>
      <c r="P188" s="141">
        <f t="shared" si="122"/>
        <v>0</v>
      </c>
    </row>
    <row r="189" spans="1:16" s="169" customFormat="1" ht="55.5" customHeight="1" thickBot="1" x14ac:dyDescent="0.35">
      <c r="A189" s="29" t="s">
        <v>120</v>
      </c>
      <c r="B189" s="30"/>
      <c r="C189" s="64">
        <f>C185</f>
        <v>10000</v>
      </c>
      <c r="D189" s="64">
        <f t="shared" ref="D189:P189" si="123">D185</f>
        <v>0</v>
      </c>
      <c r="E189" s="64">
        <f t="shared" si="123"/>
        <v>0</v>
      </c>
      <c r="F189" s="64">
        <f t="shared" si="123"/>
        <v>10000</v>
      </c>
      <c r="G189" s="64">
        <f t="shared" si="123"/>
        <v>8552.94</v>
      </c>
      <c r="H189" s="64">
        <f t="shared" si="123"/>
        <v>8552.94</v>
      </c>
      <c r="I189" s="64">
        <f t="shared" si="123"/>
        <v>0</v>
      </c>
      <c r="J189" s="64">
        <f t="shared" si="123"/>
        <v>0</v>
      </c>
      <c r="K189" s="64">
        <f t="shared" si="123"/>
        <v>8552.94</v>
      </c>
      <c r="L189" s="64">
        <f t="shared" si="123"/>
        <v>8423.5300000000007</v>
      </c>
      <c r="M189" s="64">
        <f t="shared" si="123"/>
        <v>8423.5300000000007</v>
      </c>
      <c r="N189" s="64">
        <f t="shared" si="123"/>
        <v>0</v>
      </c>
      <c r="O189" s="64">
        <f t="shared" si="123"/>
        <v>0</v>
      </c>
      <c r="P189" s="64">
        <f t="shared" si="123"/>
        <v>8423.5300000000007</v>
      </c>
    </row>
    <row r="190" spans="1:16" ht="47.25" customHeight="1" x14ac:dyDescent="0.3">
      <c r="A190" s="186" t="s">
        <v>57</v>
      </c>
      <c r="B190" s="186"/>
      <c r="C190" s="96"/>
      <c r="D190" s="96"/>
      <c r="E190" s="96"/>
      <c r="F190" s="96"/>
      <c r="G190" s="96"/>
      <c r="H190" s="96"/>
      <c r="I190" s="96"/>
      <c r="J190" s="96"/>
      <c r="K190" s="96"/>
      <c r="L190" s="156"/>
      <c r="M190" s="96"/>
      <c r="N190" s="96"/>
      <c r="O190" s="96"/>
      <c r="P190" s="96"/>
    </row>
    <row r="191" spans="1:16" ht="57" customHeight="1" x14ac:dyDescent="0.3">
      <c r="A191" s="27" t="s">
        <v>18</v>
      </c>
      <c r="B191" s="28">
        <v>225</v>
      </c>
      <c r="C191" s="90">
        <f t="shared" ref="C191:E191" si="124">SUM(C192:C194)</f>
        <v>0</v>
      </c>
      <c r="D191" s="79">
        <f t="shared" si="124"/>
        <v>0</v>
      </c>
      <c r="E191" s="90">
        <f t="shared" si="124"/>
        <v>0</v>
      </c>
      <c r="F191" s="68">
        <f t="shared" ref="F191:F204" si="125">SUM(C191:E191)</f>
        <v>0</v>
      </c>
      <c r="G191" s="148"/>
      <c r="H191" s="164">
        <f t="shared" ref="H191" si="126">G191</f>
        <v>0</v>
      </c>
      <c r="I191" s="70">
        <f t="shared" ref="I191:J191" si="127">SUM(I192:I194)</f>
        <v>0</v>
      </c>
      <c r="J191" s="77">
        <f t="shared" si="127"/>
        <v>0</v>
      </c>
      <c r="K191" s="114">
        <f t="shared" ref="K191:K204" si="128">SUM(H191:J191)</f>
        <v>0</v>
      </c>
      <c r="L191" s="148"/>
      <c r="M191" s="166">
        <f t="shared" ref="M191" si="129">L191</f>
        <v>0</v>
      </c>
      <c r="N191" s="116">
        <f t="shared" ref="N191:O191" si="130">SUM(N192:N194)</f>
        <v>0</v>
      </c>
      <c r="O191" s="124">
        <f t="shared" si="130"/>
        <v>0</v>
      </c>
      <c r="P191" s="141">
        <f t="shared" ref="P191:P204" si="131">SUM(M191:O191)</f>
        <v>0</v>
      </c>
    </row>
    <row r="192" spans="1:16" ht="74.25" customHeight="1" x14ac:dyDescent="0.3">
      <c r="A192" s="39" t="s">
        <v>105</v>
      </c>
      <c r="B192" s="11"/>
      <c r="C192" s="81"/>
      <c r="D192" s="98"/>
      <c r="E192" s="98"/>
      <c r="F192" s="68">
        <f t="shared" si="125"/>
        <v>0</v>
      </c>
      <c r="G192" s="148"/>
      <c r="H192" s="72"/>
      <c r="I192" s="108"/>
      <c r="J192" s="108"/>
      <c r="K192" s="114">
        <f t="shared" si="128"/>
        <v>0</v>
      </c>
      <c r="L192" s="148"/>
      <c r="M192" s="118"/>
      <c r="N192" s="126"/>
      <c r="O192" s="126"/>
      <c r="P192" s="141">
        <f t="shared" si="131"/>
        <v>0</v>
      </c>
    </row>
    <row r="193" spans="1:16" ht="57" customHeight="1" x14ac:dyDescent="0.3">
      <c r="A193" s="43"/>
      <c r="B193" s="11"/>
      <c r="C193" s="81"/>
      <c r="D193" s="98"/>
      <c r="E193" s="98"/>
      <c r="F193" s="68">
        <f t="shared" si="125"/>
        <v>0</v>
      </c>
      <c r="G193" s="148"/>
      <c r="H193" s="72"/>
      <c r="I193" s="108"/>
      <c r="J193" s="108"/>
      <c r="K193" s="114">
        <f t="shared" si="128"/>
        <v>0</v>
      </c>
      <c r="L193" s="148"/>
      <c r="M193" s="118"/>
      <c r="N193" s="126"/>
      <c r="O193" s="126"/>
      <c r="P193" s="141">
        <f t="shared" si="131"/>
        <v>0</v>
      </c>
    </row>
    <row r="194" spans="1:16" ht="57" customHeight="1" x14ac:dyDescent="0.3">
      <c r="A194" s="43"/>
      <c r="B194" s="11"/>
      <c r="C194" s="81"/>
      <c r="D194" s="98"/>
      <c r="E194" s="98"/>
      <c r="F194" s="68">
        <f t="shared" si="125"/>
        <v>0</v>
      </c>
      <c r="G194" s="148"/>
      <c r="H194" s="72"/>
      <c r="I194" s="108"/>
      <c r="J194" s="108"/>
      <c r="K194" s="114">
        <f t="shared" si="128"/>
        <v>0</v>
      </c>
      <c r="L194" s="148"/>
      <c r="M194" s="118"/>
      <c r="N194" s="126"/>
      <c r="O194" s="126"/>
      <c r="P194" s="141">
        <f t="shared" si="131"/>
        <v>0</v>
      </c>
    </row>
    <row r="195" spans="1:16" ht="57" customHeight="1" x14ac:dyDescent="0.3">
      <c r="A195" s="25" t="s">
        <v>22</v>
      </c>
      <c r="B195" s="3">
        <v>226</v>
      </c>
      <c r="C195" s="90">
        <f t="shared" ref="C195:E195" si="132">SUM(C196:C198)</f>
        <v>0</v>
      </c>
      <c r="D195" s="79">
        <f t="shared" si="132"/>
        <v>0</v>
      </c>
      <c r="E195" s="90">
        <f t="shared" si="132"/>
        <v>0</v>
      </c>
      <c r="F195" s="68">
        <f t="shared" si="125"/>
        <v>0</v>
      </c>
      <c r="G195" s="148"/>
      <c r="H195" s="164">
        <f t="shared" ref="H195" si="133">G195</f>
        <v>0</v>
      </c>
      <c r="I195" s="70">
        <f t="shared" ref="I195:J195" si="134">SUM(I196:I198)</f>
        <v>0</v>
      </c>
      <c r="J195" s="77">
        <f t="shared" si="134"/>
        <v>0</v>
      </c>
      <c r="K195" s="114">
        <f t="shared" si="128"/>
        <v>0</v>
      </c>
      <c r="L195" s="148"/>
      <c r="M195" s="166">
        <f t="shared" ref="M195" si="135">L195</f>
        <v>0</v>
      </c>
      <c r="N195" s="116">
        <f t="shared" ref="N195:O195" si="136">SUM(N196:N198)</f>
        <v>0</v>
      </c>
      <c r="O195" s="124">
        <f t="shared" si="136"/>
        <v>0</v>
      </c>
      <c r="P195" s="141">
        <f t="shared" si="131"/>
        <v>0</v>
      </c>
    </row>
    <row r="196" spans="1:16" ht="57" customHeight="1" x14ac:dyDescent="0.3">
      <c r="A196" s="56" t="s">
        <v>48</v>
      </c>
      <c r="B196" s="11"/>
      <c r="C196" s="81"/>
      <c r="D196" s="98"/>
      <c r="E196" s="98"/>
      <c r="F196" s="68">
        <f t="shared" si="125"/>
        <v>0</v>
      </c>
      <c r="G196" s="148"/>
      <c r="H196" s="72"/>
      <c r="I196" s="108"/>
      <c r="J196" s="108"/>
      <c r="K196" s="114">
        <f t="shared" si="128"/>
        <v>0</v>
      </c>
      <c r="L196" s="148"/>
      <c r="M196" s="118"/>
      <c r="N196" s="126"/>
      <c r="O196" s="126"/>
      <c r="P196" s="141">
        <f t="shared" si="131"/>
        <v>0</v>
      </c>
    </row>
    <row r="197" spans="1:16" ht="57" customHeight="1" x14ac:dyDescent="0.3">
      <c r="A197" s="43"/>
      <c r="B197" s="11"/>
      <c r="C197" s="81"/>
      <c r="D197" s="98"/>
      <c r="E197" s="98"/>
      <c r="F197" s="68">
        <f t="shared" si="125"/>
        <v>0</v>
      </c>
      <c r="G197" s="148"/>
      <c r="H197" s="72"/>
      <c r="I197" s="108"/>
      <c r="J197" s="108"/>
      <c r="K197" s="114">
        <f t="shared" si="128"/>
        <v>0</v>
      </c>
      <c r="L197" s="148"/>
      <c r="M197" s="118"/>
      <c r="N197" s="126"/>
      <c r="O197" s="126"/>
      <c r="P197" s="141">
        <f t="shared" si="131"/>
        <v>0</v>
      </c>
    </row>
    <row r="198" spans="1:16" ht="57" customHeight="1" x14ac:dyDescent="0.3">
      <c r="A198" s="43"/>
      <c r="B198" s="11"/>
      <c r="C198" s="81"/>
      <c r="D198" s="98"/>
      <c r="E198" s="98"/>
      <c r="F198" s="68">
        <f t="shared" si="125"/>
        <v>0</v>
      </c>
      <c r="G198" s="148"/>
      <c r="H198" s="72"/>
      <c r="I198" s="108"/>
      <c r="J198" s="108"/>
      <c r="K198" s="114">
        <f t="shared" si="128"/>
        <v>0</v>
      </c>
      <c r="L198" s="148"/>
      <c r="M198" s="118"/>
      <c r="N198" s="126"/>
      <c r="O198" s="126"/>
      <c r="P198" s="141">
        <f t="shared" si="131"/>
        <v>0</v>
      </c>
    </row>
    <row r="199" spans="1:16" ht="57" customHeight="1" x14ac:dyDescent="0.3">
      <c r="A199" s="21" t="s">
        <v>26</v>
      </c>
      <c r="B199" s="3">
        <v>310</v>
      </c>
      <c r="C199" s="90">
        <f t="shared" ref="C199:E199" si="137">SUM(C200:C202)</f>
        <v>0</v>
      </c>
      <c r="D199" s="79">
        <f t="shared" si="137"/>
        <v>0</v>
      </c>
      <c r="E199" s="90">
        <f t="shared" si="137"/>
        <v>0</v>
      </c>
      <c r="F199" s="68">
        <f t="shared" si="125"/>
        <v>0</v>
      </c>
      <c r="G199" s="148"/>
      <c r="H199" s="164">
        <f t="shared" ref="H199" si="138">G199</f>
        <v>0</v>
      </c>
      <c r="I199" s="70">
        <f t="shared" ref="I199:J199" si="139">SUM(I200:I202)</f>
        <v>0</v>
      </c>
      <c r="J199" s="77">
        <f t="shared" si="139"/>
        <v>0</v>
      </c>
      <c r="K199" s="114">
        <f t="shared" si="128"/>
        <v>0</v>
      </c>
      <c r="L199" s="148"/>
      <c r="M199" s="166">
        <f t="shared" ref="M199" si="140">L199</f>
        <v>0</v>
      </c>
      <c r="N199" s="116">
        <f t="shared" ref="N199:O199" si="141">SUM(N200:N202)</f>
        <v>0</v>
      </c>
      <c r="O199" s="124">
        <f t="shared" si="141"/>
        <v>0</v>
      </c>
      <c r="P199" s="141">
        <f t="shared" si="131"/>
        <v>0</v>
      </c>
    </row>
    <row r="200" spans="1:16" ht="57" customHeight="1" x14ac:dyDescent="0.3">
      <c r="A200" s="43"/>
      <c r="B200" s="11"/>
      <c r="C200" s="81"/>
      <c r="D200" s="98"/>
      <c r="E200" s="98"/>
      <c r="F200" s="68">
        <f t="shared" si="125"/>
        <v>0</v>
      </c>
      <c r="G200" s="148"/>
      <c r="H200" s="72"/>
      <c r="I200" s="108"/>
      <c r="J200" s="108"/>
      <c r="K200" s="114">
        <f t="shared" si="128"/>
        <v>0</v>
      </c>
      <c r="L200" s="148"/>
      <c r="M200" s="118"/>
      <c r="N200" s="126"/>
      <c r="O200" s="126"/>
      <c r="P200" s="141">
        <f t="shared" si="131"/>
        <v>0</v>
      </c>
    </row>
    <row r="201" spans="1:16" ht="57" customHeight="1" x14ac:dyDescent="0.3">
      <c r="A201" s="43"/>
      <c r="B201" s="11"/>
      <c r="C201" s="81"/>
      <c r="D201" s="98"/>
      <c r="E201" s="98"/>
      <c r="F201" s="68">
        <f t="shared" si="125"/>
        <v>0</v>
      </c>
      <c r="G201" s="148"/>
      <c r="H201" s="72"/>
      <c r="I201" s="108"/>
      <c r="J201" s="108"/>
      <c r="K201" s="114">
        <f t="shared" si="128"/>
        <v>0</v>
      </c>
      <c r="L201" s="148"/>
      <c r="M201" s="118"/>
      <c r="N201" s="126"/>
      <c r="O201" s="126"/>
      <c r="P201" s="141">
        <f t="shared" si="131"/>
        <v>0</v>
      </c>
    </row>
    <row r="202" spans="1:16" ht="57" customHeight="1" x14ac:dyDescent="0.3">
      <c r="A202" s="43"/>
      <c r="B202" s="11"/>
      <c r="C202" s="81"/>
      <c r="D202" s="98"/>
      <c r="E202" s="98"/>
      <c r="F202" s="68">
        <f t="shared" si="125"/>
        <v>0</v>
      </c>
      <c r="G202" s="148"/>
      <c r="H202" s="72"/>
      <c r="I202" s="108"/>
      <c r="J202" s="108"/>
      <c r="K202" s="114">
        <f t="shared" si="128"/>
        <v>0</v>
      </c>
      <c r="L202" s="148"/>
      <c r="M202" s="118"/>
      <c r="N202" s="126"/>
      <c r="O202" s="126"/>
      <c r="P202" s="141">
        <f t="shared" si="131"/>
        <v>0</v>
      </c>
    </row>
    <row r="203" spans="1:16" ht="57" customHeight="1" x14ac:dyDescent="0.3">
      <c r="A203" s="21" t="s">
        <v>28</v>
      </c>
      <c r="B203" s="3">
        <v>340</v>
      </c>
      <c r="C203" s="90">
        <f>C204</f>
        <v>0</v>
      </c>
      <c r="D203" s="79">
        <f t="shared" ref="D203:J203" si="142">D204</f>
        <v>0</v>
      </c>
      <c r="E203" s="90">
        <f t="shared" si="142"/>
        <v>0</v>
      </c>
      <c r="F203" s="68">
        <f t="shared" si="125"/>
        <v>0</v>
      </c>
      <c r="G203" s="148"/>
      <c r="H203" s="164">
        <f t="shared" ref="H203" si="143">G203</f>
        <v>0</v>
      </c>
      <c r="I203" s="70">
        <f t="shared" si="142"/>
        <v>0</v>
      </c>
      <c r="J203" s="77">
        <f t="shared" si="142"/>
        <v>0</v>
      </c>
      <c r="K203" s="114">
        <f t="shared" si="128"/>
        <v>0</v>
      </c>
      <c r="L203" s="148"/>
      <c r="M203" s="166">
        <f t="shared" ref="M203" si="144">L203</f>
        <v>0</v>
      </c>
      <c r="N203" s="116">
        <f t="shared" ref="N203:O203" si="145">N204</f>
        <v>0</v>
      </c>
      <c r="O203" s="124">
        <f t="shared" si="145"/>
        <v>0</v>
      </c>
      <c r="P203" s="141">
        <f t="shared" si="131"/>
        <v>0</v>
      </c>
    </row>
    <row r="204" spans="1:16" ht="57" customHeight="1" thickBot="1" x14ac:dyDescent="0.35">
      <c r="A204" s="43"/>
      <c r="B204" s="11"/>
      <c r="C204" s="81"/>
      <c r="D204" s="98"/>
      <c r="E204" s="98"/>
      <c r="F204" s="68">
        <f t="shared" si="125"/>
        <v>0</v>
      </c>
      <c r="G204" s="148"/>
      <c r="H204" s="72"/>
      <c r="I204" s="108"/>
      <c r="J204" s="108"/>
      <c r="K204" s="114">
        <f t="shared" si="128"/>
        <v>0</v>
      </c>
      <c r="L204" s="148"/>
      <c r="M204" s="118"/>
      <c r="N204" s="126"/>
      <c r="O204" s="126"/>
      <c r="P204" s="141">
        <f t="shared" si="131"/>
        <v>0</v>
      </c>
    </row>
    <row r="205" spans="1:16" ht="57" customHeight="1" thickBot="1" x14ac:dyDescent="0.35">
      <c r="A205" s="22" t="s">
        <v>51</v>
      </c>
      <c r="B205" s="23"/>
      <c r="C205" s="63">
        <f>C191+C195+C199+C203</f>
        <v>0</v>
      </c>
      <c r="D205" s="63">
        <f t="shared" ref="D205:G205" si="146">D191+D195+D199+D203</f>
        <v>0</v>
      </c>
      <c r="E205" s="63">
        <f t="shared" si="146"/>
        <v>0</v>
      </c>
      <c r="F205" s="63">
        <f t="shared" si="146"/>
        <v>0</v>
      </c>
      <c r="G205" s="63">
        <f t="shared" si="146"/>
        <v>0</v>
      </c>
      <c r="H205" s="63">
        <f>H191+H195+H199+H203</f>
        <v>0</v>
      </c>
      <c r="I205" s="63">
        <f t="shared" ref="I205:L205" si="147">I191+I195+I199+I203</f>
        <v>0</v>
      </c>
      <c r="J205" s="63">
        <f t="shared" si="147"/>
        <v>0</v>
      </c>
      <c r="K205" s="63">
        <f t="shared" si="147"/>
        <v>0</v>
      </c>
      <c r="L205" s="63">
        <f t="shared" si="147"/>
        <v>0</v>
      </c>
      <c r="M205" s="63">
        <f>M191+M195+M199+M203</f>
        <v>0</v>
      </c>
      <c r="N205" s="63">
        <f t="shared" ref="N205:P205" si="148">N191+N195+N199+N203</f>
        <v>0</v>
      </c>
      <c r="O205" s="63">
        <f t="shared" si="148"/>
        <v>0</v>
      </c>
      <c r="P205" s="63">
        <f t="shared" si="148"/>
        <v>0</v>
      </c>
    </row>
    <row r="206" spans="1:16" s="31" customFormat="1" ht="67.5" customHeight="1" x14ac:dyDescent="0.2">
      <c r="A206" s="32" t="s">
        <v>68</v>
      </c>
      <c r="B206" s="105"/>
      <c r="C206" s="106"/>
      <c r="D206" s="106"/>
      <c r="E206" s="106"/>
      <c r="F206" s="106"/>
      <c r="G206" s="106"/>
      <c r="H206" s="106"/>
      <c r="I206" s="106"/>
      <c r="J206" s="106"/>
      <c r="K206" s="106"/>
      <c r="L206" s="157"/>
      <c r="M206" s="106"/>
      <c r="N206" s="106"/>
      <c r="O206" s="106"/>
      <c r="P206" s="106"/>
    </row>
    <row r="207" spans="1:16" ht="41.25" customHeight="1" x14ac:dyDescent="0.2">
      <c r="A207" s="139" t="s">
        <v>74</v>
      </c>
      <c r="B207" s="133">
        <v>212</v>
      </c>
      <c r="C207" s="134">
        <f>C208</f>
        <v>0</v>
      </c>
      <c r="D207" s="134">
        <f t="shared" ref="D207" si="149">SUM(D208:D208)</f>
        <v>137851</v>
      </c>
      <c r="E207" s="134">
        <f t="shared" ref="E207" si="150">E208</f>
        <v>0</v>
      </c>
      <c r="F207" s="135">
        <f t="shared" ref="F207:F208" si="151">SUM(C207:E207)</f>
        <v>137851</v>
      </c>
      <c r="G207" s="158"/>
      <c r="H207" s="164">
        <f t="shared" ref="H207" si="152">G207</f>
        <v>0</v>
      </c>
      <c r="I207" s="136">
        <f t="shared" ref="I207" si="153">SUM(I208:I208)</f>
        <v>143363</v>
      </c>
      <c r="J207" s="136">
        <f t="shared" ref="J207" si="154">J208</f>
        <v>0</v>
      </c>
      <c r="K207" s="137">
        <f>SUM(H207:J207)</f>
        <v>143363</v>
      </c>
      <c r="L207" s="158"/>
      <c r="M207" s="166">
        <f t="shared" ref="M207" si="155">L207</f>
        <v>0</v>
      </c>
      <c r="N207" s="138">
        <f t="shared" ref="N207" si="156">SUM(N208:N208)</f>
        <v>149098</v>
      </c>
      <c r="O207" s="138">
        <f t="shared" ref="O207" si="157">O208</f>
        <v>0</v>
      </c>
      <c r="P207" s="140">
        <f t="shared" ref="P207" si="158">SUM(M207:O207)</f>
        <v>149098</v>
      </c>
    </row>
    <row r="208" spans="1:16" ht="58.5" customHeight="1" thickBot="1" x14ac:dyDescent="0.35">
      <c r="A208" s="43" t="s">
        <v>69</v>
      </c>
      <c r="B208" s="11"/>
      <c r="C208" s="103"/>
      <c r="D208" s="84">
        <v>137851</v>
      </c>
      <c r="E208" s="104"/>
      <c r="F208" s="135">
        <f t="shared" si="151"/>
        <v>137851</v>
      </c>
      <c r="G208" s="158"/>
      <c r="H208" s="71"/>
      <c r="I208" s="112">
        <v>143363</v>
      </c>
      <c r="J208" s="113"/>
      <c r="K208" s="137">
        <f t="shared" ref="K208" si="159">SUM(H208:J208)</f>
        <v>143363</v>
      </c>
      <c r="L208" s="158"/>
      <c r="M208" s="130"/>
      <c r="N208" s="131">
        <v>149098</v>
      </c>
      <c r="O208" s="132"/>
      <c r="P208" s="141">
        <f>SUM(M208:O208)</f>
        <v>149098</v>
      </c>
    </row>
    <row r="209" spans="1:16" ht="42.75" hidden="1" customHeight="1" thickBot="1" x14ac:dyDescent="0.35">
      <c r="A209" s="57" t="s">
        <v>75</v>
      </c>
      <c r="B209" s="58"/>
      <c r="C209" s="59"/>
      <c r="D209" s="60"/>
      <c r="E209" s="61"/>
      <c r="F209" s="62"/>
      <c r="G209" s="62"/>
      <c r="H209" s="59"/>
      <c r="I209" s="60"/>
      <c r="J209" s="61"/>
      <c r="K209" s="62"/>
      <c r="L209" s="159"/>
      <c r="M209" s="59"/>
      <c r="N209" s="60"/>
      <c r="O209" s="61"/>
      <c r="P209" s="62"/>
    </row>
    <row r="210" spans="1:16" ht="73.5" hidden="1" customHeight="1" thickBot="1" x14ac:dyDescent="0.35">
      <c r="A210" s="22" t="s">
        <v>72</v>
      </c>
      <c r="B210" s="23"/>
      <c r="C210" s="24">
        <f>C207+C209</f>
        <v>0</v>
      </c>
      <c r="D210" s="24">
        <f>D207+D209</f>
        <v>137851</v>
      </c>
      <c r="E210" s="24">
        <f t="shared" ref="E210:G210" si="160">E207</f>
        <v>0</v>
      </c>
      <c r="F210" s="24">
        <f t="shared" si="160"/>
        <v>137851</v>
      </c>
      <c r="G210" s="24">
        <f t="shared" si="160"/>
        <v>0</v>
      </c>
      <c r="H210" s="24">
        <f>H207+H209</f>
        <v>0</v>
      </c>
      <c r="I210" s="24">
        <f>I207+I209</f>
        <v>143363</v>
      </c>
      <c r="J210" s="24">
        <f t="shared" ref="J210:L210" si="161">J207</f>
        <v>0</v>
      </c>
      <c r="K210" s="24">
        <f t="shared" si="161"/>
        <v>143363</v>
      </c>
      <c r="L210" s="24">
        <f t="shared" si="161"/>
        <v>0</v>
      </c>
      <c r="M210" s="24">
        <f>M207+M209</f>
        <v>0</v>
      </c>
      <c r="N210" s="24">
        <f>N207+N209</f>
        <v>149098</v>
      </c>
      <c r="O210" s="24">
        <f t="shared" ref="O210:P210" si="162">O207</f>
        <v>0</v>
      </c>
      <c r="P210" s="24">
        <f t="shared" si="162"/>
        <v>149098</v>
      </c>
    </row>
    <row r="211" spans="1:16" ht="67.5" customHeight="1" thickBot="1" x14ac:dyDescent="0.25">
      <c r="A211" s="187" t="s">
        <v>29</v>
      </c>
      <c r="B211" s="188"/>
      <c r="C211" s="176">
        <f>C139+C165+C205+C210+C183+C189</f>
        <v>1745308.24</v>
      </c>
      <c r="D211" s="20">
        <f t="shared" ref="D211:O211" si="163">D139+D165+D205+D210+D183+D189</f>
        <v>4783886.07</v>
      </c>
      <c r="E211" s="20">
        <f t="shared" si="163"/>
        <v>338066.25</v>
      </c>
      <c r="F211" s="20">
        <f t="shared" si="163"/>
        <v>6867260.5600000005</v>
      </c>
      <c r="G211" s="20">
        <f t="shared" si="163"/>
        <v>1603997.75</v>
      </c>
      <c r="H211" s="20">
        <f t="shared" si="163"/>
        <v>1603997.75</v>
      </c>
      <c r="I211" s="20">
        <f t="shared" si="163"/>
        <v>4684211.9700000007</v>
      </c>
      <c r="J211" s="20">
        <f t="shared" si="163"/>
        <v>338066.25</v>
      </c>
      <c r="K211" s="20">
        <f t="shared" si="163"/>
        <v>6626275.9700000007</v>
      </c>
      <c r="L211" s="20">
        <f t="shared" si="163"/>
        <v>1582001.0599999998</v>
      </c>
      <c r="M211" s="20">
        <f t="shared" si="163"/>
        <v>1582001.0599999998</v>
      </c>
      <c r="N211" s="20">
        <f t="shared" si="163"/>
        <v>4689946.9700000007</v>
      </c>
      <c r="O211" s="20">
        <f t="shared" si="163"/>
        <v>338066.25</v>
      </c>
      <c r="P211" s="20">
        <f>P139+P165+P205+P210+P183+P189+0.01</f>
        <v>6610014.2900000019</v>
      </c>
    </row>
    <row r="212" spans="1:16" ht="18.75" x14ac:dyDescent="0.3">
      <c r="A212" s="52"/>
      <c r="B212" s="15"/>
      <c r="C212" s="15"/>
      <c r="D212" s="15"/>
      <c r="E212" s="15"/>
      <c r="F212" s="15"/>
      <c r="G212" s="15"/>
    </row>
    <row r="213" spans="1:16" s="12" customFormat="1" ht="15.75" x14ac:dyDescent="0.25">
      <c r="A213" s="181"/>
      <c r="B213" s="181"/>
      <c r="C213" s="181"/>
      <c r="D213" s="181"/>
      <c r="E213" s="181"/>
      <c r="F213" s="181"/>
      <c r="G213" s="146"/>
    </row>
    <row r="214" spans="1:16" ht="15.75" hidden="1" customHeight="1" x14ac:dyDescent="0.25"/>
    <row r="215" spans="1:16" ht="18.75" x14ac:dyDescent="0.2">
      <c r="A215" s="184" t="s">
        <v>37</v>
      </c>
      <c r="B215" s="184"/>
      <c r="C215" s="184"/>
      <c r="D215" s="184"/>
      <c r="E215" s="16"/>
      <c r="F215" s="16"/>
      <c r="G215" s="16"/>
    </row>
    <row r="216" spans="1:16" ht="84.75" customHeight="1" x14ac:dyDescent="0.2">
      <c r="A216" s="54"/>
      <c r="B216" s="17"/>
      <c r="C216" s="17"/>
      <c r="D216" s="18"/>
      <c r="E216" s="18"/>
      <c r="F216" s="18"/>
      <c r="G216" s="18"/>
    </row>
    <row r="217" spans="1:16" ht="18.75" x14ac:dyDescent="0.2">
      <c r="A217" s="55" t="s">
        <v>30</v>
      </c>
      <c r="B217" s="17"/>
      <c r="C217" s="17"/>
      <c r="D217" s="18"/>
      <c r="E217" s="18"/>
      <c r="F217" s="18"/>
      <c r="G217" s="18"/>
    </row>
    <row r="218" spans="1:16" ht="18.75" x14ac:dyDescent="0.3">
      <c r="A218" s="55"/>
      <c r="B218" s="180" t="s">
        <v>186</v>
      </c>
      <c r="C218" s="180">
        <f>SUM(C219:C222)</f>
        <v>13597</v>
      </c>
      <c r="D218" s="180">
        <f>SUM(D219:D222)</f>
        <v>0</v>
      </c>
      <c r="E218" s="180"/>
      <c r="F218" s="180"/>
      <c r="G218" s="180"/>
      <c r="H218" s="180">
        <f>SUM(H219:H222)</f>
        <v>11629.560000000001</v>
      </c>
      <c r="I218" s="180">
        <f>SUM(I219:I222)</f>
        <v>0</v>
      </c>
      <c r="J218" s="180"/>
      <c r="K218" s="180"/>
      <c r="L218" s="180"/>
      <c r="M218" s="180">
        <f>SUM(M219:M222)</f>
        <v>11454.45</v>
      </c>
      <c r="N218" s="180">
        <f>SUM(N219:N222)</f>
        <v>0</v>
      </c>
      <c r="O218" s="180"/>
      <c r="P218" s="180"/>
    </row>
    <row r="219" spans="1:16" ht="18.75" x14ac:dyDescent="0.3">
      <c r="B219" s="180" t="s">
        <v>187</v>
      </c>
      <c r="C219" s="180">
        <f>C141+C167+C191</f>
        <v>0</v>
      </c>
      <c r="D219" s="180">
        <f>D141+D167+D191</f>
        <v>0</v>
      </c>
      <c r="E219" s="180"/>
      <c r="F219" s="180"/>
      <c r="G219" s="180"/>
      <c r="H219" s="180">
        <f>H141+H167+H191</f>
        <v>0</v>
      </c>
      <c r="I219" s="180">
        <f>I141+I167+I191</f>
        <v>0</v>
      </c>
      <c r="J219" s="180"/>
      <c r="K219" s="180"/>
      <c r="L219" s="180"/>
      <c r="M219" s="180">
        <f>M141+M167+M191</f>
        <v>0</v>
      </c>
      <c r="N219" s="180">
        <f>N141+N167+N191</f>
        <v>0</v>
      </c>
      <c r="O219" s="180"/>
      <c r="P219" s="180"/>
    </row>
    <row r="220" spans="1:16" ht="18.75" x14ac:dyDescent="0.3">
      <c r="B220" s="180" t="s">
        <v>188</v>
      </c>
      <c r="C220" s="180">
        <f>C153+C171+C185+C195</f>
        <v>13597</v>
      </c>
      <c r="D220" s="180">
        <f>D153+D171+D185+D195</f>
        <v>0</v>
      </c>
      <c r="E220" s="180"/>
      <c r="F220" s="180"/>
      <c r="G220" s="180"/>
      <c r="H220" s="180">
        <f>H153+H171+H185+H195</f>
        <v>11629.560000000001</v>
      </c>
      <c r="I220" s="180">
        <f>I153+I171+I185+I195</f>
        <v>0</v>
      </c>
      <c r="J220" s="180"/>
      <c r="K220" s="180"/>
      <c r="L220" s="180"/>
      <c r="M220" s="180">
        <f>M153+M171+M185+M195</f>
        <v>11454.45</v>
      </c>
      <c r="N220" s="180">
        <f>N153+N171+N185+N195</f>
        <v>0</v>
      </c>
      <c r="O220" s="180"/>
      <c r="P220" s="180"/>
    </row>
    <row r="221" spans="1:16" ht="18.75" x14ac:dyDescent="0.3">
      <c r="B221" s="180" t="s">
        <v>189</v>
      </c>
      <c r="C221" s="180">
        <f>C157+C175+C199</f>
        <v>0</v>
      </c>
      <c r="D221" s="180">
        <f>D157+D175+D199</f>
        <v>0</v>
      </c>
      <c r="E221" s="180"/>
      <c r="F221" s="180"/>
      <c r="G221" s="180"/>
      <c r="H221" s="180">
        <f>H157+H175+H199</f>
        <v>0</v>
      </c>
      <c r="I221" s="180">
        <f>I157+I175+I199</f>
        <v>0</v>
      </c>
      <c r="J221" s="180"/>
      <c r="K221" s="180"/>
      <c r="L221" s="180"/>
      <c r="M221" s="180">
        <f>M157+M175+M199</f>
        <v>0</v>
      </c>
      <c r="N221" s="180">
        <f>N157+N175+N199</f>
        <v>0</v>
      </c>
      <c r="O221" s="180"/>
      <c r="P221" s="180"/>
    </row>
    <row r="222" spans="1:16" ht="18.75" x14ac:dyDescent="0.3">
      <c r="B222" s="180" t="s">
        <v>190</v>
      </c>
      <c r="C222" s="180">
        <f>C161+C179+C203</f>
        <v>0</v>
      </c>
      <c r="D222" s="180">
        <f>D161+D179+D203</f>
        <v>0</v>
      </c>
      <c r="E222" s="180"/>
      <c r="F222" s="180"/>
      <c r="G222" s="180"/>
      <c r="H222" s="180">
        <f>H161+H179+H203</f>
        <v>0</v>
      </c>
      <c r="I222" s="180">
        <f>I161+I179+I203</f>
        <v>0</v>
      </c>
      <c r="J222" s="180"/>
      <c r="K222" s="180"/>
      <c r="L222" s="180"/>
      <c r="M222" s="180">
        <f>M161+M179+M203</f>
        <v>0</v>
      </c>
      <c r="N222" s="180">
        <f>N161+N179+N203</f>
        <v>0</v>
      </c>
      <c r="O222" s="180"/>
      <c r="P222" s="180"/>
    </row>
    <row r="223" spans="1:16" ht="18.75" x14ac:dyDescent="0.3">
      <c r="B223" s="180"/>
      <c r="C223" s="180"/>
      <c r="D223" s="180"/>
      <c r="E223" s="180"/>
      <c r="F223" s="180"/>
      <c r="G223" s="180"/>
      <c r="H223" s="180"/>
      <c r="I223" s="180"/>
      <c r="J223" s="180"/>
      <c r="K223" s="180"/>
      <c r="L223" s="180"/>
      <c r="M223" s="180"/>
      <c r="N223" s="180"/>
      <c r="O223" s="180"/>
      <c r="P223" s="180"/>
    </row>
    <row r="224" spans="1:16" ht="18" customHeight="1" x14ac:dyDescent="0.3">
      <c r="A224" s="52"/>
      <c r="B224" s="15"/>
      <c r="C224" s="15"/>
      <c r="D224" s="15"/>
      <c r="E224" s="15"/>
      <c r="F224" s="15"/>
      <c r="G224" s="15"/>
    </row>
    <row r="225" spans="1:16" ht="15.75" x14ac:dyDescent="0.25">
      <c r="A225" s="181"/>
      <c r="B225" s="181"/>
      <c r="C225" s="181"/>
      <c r="D225" s="181"/>
      <c r="E225" s="181"/>
      <c r="F225" s="181"/>
      <c r="G225" s="178"/>
      <c r="H225" s="12"/>
      <c r="I225" s="12"/>
      <c r="J225" s="12"/>
      <c r="K225" s="12"/>
      <c r="L225" s="12"/>
      <c r="M225" s="12"/>
      <c r="N225" s="12"/>
      <c r="O225" s="12"/>
      <c r="P225" s="12"/>
    </row>
    <row r="226" spans="1:16" ht="18.75" x14ac:dyDescent="0.3">
      <c r="A226" s="179"/>
      <c r="B226" s="179"/>
      <c r="C226" s="180">
        <f>C210+C205+C189+C183+C165</f>
        <v>13597</v>
      </c>
      <c r="D226" s="180">
        <f>D210+D205+D189+D183+D165</f>
        <v>137851</v>
      </c>
      <c r="E226" s="180"/>
      <c r="F226" s="180">
        <f>F210+F205+F189+F183+F165</f>
        <v>151448</v>
      </c>
      <c r="G226" s="180"/>
      <c r="H226" s="180">
        <f>H210+H205+H189+H183+H165</f>
        <v>11629.560000000001</v>
      </c>
      <c r="I226" s="180">
        <f>I210+I205+I189+I183+I165</f>
        <v>143363</v>
      </c>
      <c r="J226" s="180"/>
      <c r="K226" s="180">
        <f>K210+K205+K189+K183+K165</f>
        <v>154992.56</v>
      </c>
      <c r="L226" s="180"/>
      <c r="M226" s="180">
        <f>M210+M205+M189+M183+M165</f>
        <v>11454.45</v>
      </c>
      <c r="N226" s="180">
        <f>N210+N205+N189+N183+N165</f>
        <v>149098</v>
      </c>
      <c r="O226" s="180"/>
      <c r="P226" s="180">
        <f>P210+P205+P189+P183+P165</f>
        <v>160552.45000000001</v>
      </c>
    </row>
  </sheetData>
  <mergeCells count="30">
    <mergeCell ref="A1:P1"/>
    <mergeCell ref="A2:P2"/>
    <mergeCell ref="A3:F3"/>
    <mergeCell ref="I5:I6"/>
    <mergeCell ref="J5:J6"/>
    <mergeCell ref="K5:K6"/>
    <mergeCell ref="M5:M6"/>
    <mergeCell ref="N5:N6"/>
    <mergeCell ref="H5:H6"/>
    <mergeCell ref="F5:F6"/>
    <mergeCell ref="C5:C6"/>
    <mergeCell ref="B5:B6"/>
    <mergeCell ref="O5:O6"/>
    <mergeCell ref="D5:D6"/>
    <mergeCell ref="E5:E6"/>
    <mergeCell ref="A5:A6"/>
    <mergeCell ref="A225:F225"/>
    <mergeCell ref="P5:P6"/>
    <mergeCell ref="A215:D215"/>
    <mergeCell ref="H166:K166"/>
    <mergeCell ref="M166:P166"/>
    <mergeCell ref="A190:B190"/>
    <mergeCell ref="A211:B211"/>
    <mergeCell ref="A213:F213"/>
    <mergeCell ref="A140:B140"/>
    <mergeCell ref="A166:B166"/>
    <mergeCell ref="C166:F166"/>
    <mergeCell ref="G5:G6"/>
    <mergeCell ref="L5:L6"/>
    <mergeCell ref="A184:B184"/>
  </mergeCells>
  <phoneticPr fontId="0" type="noConversion"/>
  <pageMargins left="0.19685039370078741" right="0.15748031496062992" top="0.15748031496062992" bottom="0.35433070866141736" header="0.51181102362204722" footer="0.23622047244094491"/>
  <pageSetup paperSize="9" scale="48" orientation="landscape" r:id="rId1"/>
  <headerFooter alignWithMargins="0"/>
  <colBreaks count="1" manualBreakCount="1">
    <brk id="16" max="19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</vt:lpstr>
      <vt:lpstr>'16'!Область_печати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2022-12-30T09:58:11Z</cp:lastPrinted>
  <dcterms:created xsi:type="dcterms:W3CDTF">1996-10-08T23:32:33Z</dcterms:created>
  <dcterms:modified xsi:type="dcterms:W3CDTF">2022-12-30T10:01:29Z</dcterms:modified>
</cp:coreProperties>
</file>